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ive\1. RPMESP Editor\0_Edicion_vol_39\10629 AO Mortalidad neonatal\"/>
    </mc:Choice>
  </mc:AlternateContent>
  <xr:revisionPtr revIDLastSave="0" documentId="13_ncr:1_{41AAC8F4-AB30-4B10-B4C2-F8D80B3B18AA}" xr6:coauthVersionLast="47" xr6:coauthVersionMax="47" xr10:uidLastSave="{00000000-0000-0000-0000-000000000000}"/>
  <bookViews>
    <workbookView xWindow="0" yWindow="0" windowWidth="19200" windowHeight="15480" firstSheet="1" activeTab="1" xr2:uid="{63AE6080-0564-4E56-82D6-9C86FDBBF864}"/>
  </bookViews>
  <sheets>
    <sheet name="paneles" sheetId="2" state="hidden" r:id="rId1"/>
    <sheet name="POBREZA" sheetId="3" r:id="rId2"/>
    <sheet name="EDUCACION" sheetId="4" r:id="rId3"/>
  </sheets>
  <externalReferences>
    <externalReference r:id="rId4"/>
    <externalReference r:id="rId5"/>
    <externalReference r:id="rId6"/>
  </externalReferences>
  <definedNames>
    <definedName name="anscount" hidden="1">1</definedName>
    <definedName name="_xlnm.Database" localSheetId="2">#REF!</definedName>
    <definedName name="_xlnm.Database" localSheetId="1">#REF!</definedName>
    <definedName name="_xlnm.Database">#REF!</definedName>
    <definedName name="DataDate">[1]OfDates!$B$2</definedName>
    <definedName name="DataWuenic">[1]OfDates!$B$4</definedName>
    <definedName name="DataYear">[1]OfDates!$B$6</definedName>
    <definedName name="DDL_Private">[2]drop_down_lists!$G$60:$G$63</definedName>
    <definedName name="DDL_yes_no_NR_ND">[2]drop_down_lists!$F$33:$F$36</definedName>
    <definedName name="ed" localSheetId="2">#REF!</definedName>
    <definedName name="ed" localSheetId="1">#REF!</definedName>
    <definedName name="ed">#REF!</definedName>
    <definedName name="eda_2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da_2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da_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ilename">[3]drop_down_lists!$H$3</definedName>
    <definedName name="limcount" hidden="1">1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encount" hidden="1">1</definedName>
    <definedName name="solver_adj" localSheetId="2" hidden="1">EDUCACION!$W$132</definedName>
    <definedName name="solver_adj" localSheetId="1" hidden="1">POBREZA!$W$84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od" localSheetId="1" hidden="1">2147483647</definedName>
    <definedName name="solver_num" localSheetId="2" hidden="1">0</definedName>
    <definedName name="solver_num" localSheetId="1" hidden="1">0</definedName>
    <definedName name="solver_nwt" localSheetId="2" hidden="1">1</definedName>
    <definedName name="solver_nwt" localSheetId="1" hidden="1">1</definedName>
    <definedName name="solver_opt" localSheetId="2" hidden="1">EDUCACION!$W$131</definedName>
    <definedName name="solver_opt" localSheetId="1" hidden="1">POBREZA!$W$83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lx" localSheetId="2" hidden="1">1</definedName>
    <definedName name="solver_rlx" localSheetId="1" hidden="1">1</definedName>
    <definedName name="solver_rsd" localSheetId="2" hidden="1">0</definedName>
    <definedName name="solver_rsd" localSheetId="1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2</definedName>
    <definedName name="solver_typ" localSheetId="1" hidden="1">2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  <definedName name="Usys_Xprt_IndicatorTextT">#REF!</definedName>
    <definedName name="WHOUNICEF_DTP3">#REF!</definedName>
    <definedName name="zCountryProfile_ScheduleT_2003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5" i="3" l="1"/>
  <c r="AM55" i="3"/>
  <c r="AW55" i="3"/>
  <c r="BG55" i="3"/>
  <c r="BE57" i="3"/>
  <c r="BO57" i="3"/>
  <c r="AE83" i="3"/>
  <c r="AF83" i="3"/>
  <c r="AO83" i="3"/>
  <c r="AP83" i="3"/>
  <c r="AE84" i="3"/>
  <c r="AF84" i="3"/>
  <c r="AO84" i="3"/>
  <c r="AP84" i="3"/>
  <c r="AX84" i="3"/>
  <c r="BA84" i="3"/>
  <c r="BD84" i="3"/>
  <c r="BH84" i="3"/>
  <c r="BK84" i="3"/>
  <c r="BN84" i="3"/>
  <c r="AE85" i="3"/>
  <c r="AF85" i="3"/>
  <c r="AO85" i="3"/>
  <c r="AP85" i="3"/>
  <c r="AX85" i="3"/>
  <c r="AY85" i="3"/>
  <c r="BA85" i="3"/>
  <c r="BB85" i="3"/>
  <c r="BD85" i="3"/>
  <c r="BE85" i="3"/>
  <c r="BH85" i="3"/>
  <c r="BI85" i="3"/>
  <c r="BK85" i="3"/>
  <c r="BL85" i="3"/>
  <c r="BN85" i="3"/>
  <c r="BO85" i="3"/>
  <c r="AE86" i="3"/>
  <c r="AF86" i="3"/>
  <c r="AO86" i="3"/>
  <c r="AP86" i="3"/>
  <c r="AX86" i="3"/>
  <c r="AY86" i="3"/>
  <c r="BA86" i="3"/>
  <c r="BB86" i="3"/>
  <c r="BD86" i="3"/>
  <c r="BE86" i="3"/>
  <c r="BH86" i="3"/>
  <c r="BI86" i="3"/>
  <c r="BK86" i="3"/>
  <c r="BL86" i="3"/>
  <c r="BN86" i="3"/>
  <c r="BO86" i="3"/>
  <c r="AE87" i="3"/>
  <c r="AF87" i="3"/>
  <c r="AO87" i="3"/>
  <c r="AP87" i="3"/>
  <c r="AX87" i="3"/>
  <c r="AY87" i="3"/>
  <c r="BA87" i="3"/>
  <c r="BB87" i="3"/>
  <c r="BD87" i="3"/>
  <c r="BE87" i="3"/>
  <c r="BH87" i="3"/>
  <c r="BI87" i="3"/>
  <c r="BK87" i="3"/>
  <c r="BL87" i="3"/>
  <c r="BN87" i="3"/>
  <c r="BO87" i="3"/>
  <c r="AE88" i="3"/>
  <c r="AF88" i="3"/>
  <c r="AO88" i="3"/>
  <c r="AP88" i="3"/>
  <c r="AX88" i="3"/>
  <c r="AY88" i="3"/>
  <c r="BA88" i="3"/>
  <c r="BB88" i="3"/>
  <c r="BD88" i="3"/>
  <c r="BE88" i="3"/>
  <c r="BH88" i="3"/>
  <c r="BI88" i="3"/>
  <c r="BK88" i="3"/>
  <c r="BL88" i="3"/>
  <c r="BN88" i="3"/>
  <c r="BO88" i="3"/>
  <c r="AE89" i="3"/>
  <c r="AF89" i="3"/>
  <c r="AO89" i="3"/>
  <c r="AP89" i="3"/>
  <c r="AX89" i="3"/>
  <c r="AY89" i="3"/>
  <c r="BA89" i="3"/>
  <c r="BB89" i="3"/>
  <c r="BD89" i="3"/>
  <c r="BE89" i="3"/>
  <c r="BH89" i="3"/>
  <c r="BI89" i="3"/>
  <c r="BK89" i="3"/>
  <c r="BL89" i="3"/>
  <c r="BN89" i="3"/>
  <c r="BO89" i="3"/>
  <c r="AE90" i="3"/>
  <c r="AF90" i="3"/>
  <c r="AO90" i="3"/>
  <c r="AP90" i="3"/>
  <c r="AX90" i="3"/>
  <c r="AY90" i="3"/>
  <c r="BA90" i="3"/>
  <c r="BB90" i="3"/>
  <c r="BD90" i="3"/>
  <c r="BE90" i="3"/>
  <c r="BH90" i="3"/>
  <c r="BI90" i="3"/>
  <c r="BK90" i="3"/>
  <c r="BL90" i="3"/>
  <c r="BN90" i="3"/>
  <c r="BO90" i="3"/>
  <c r="AE91" i="3"/>
  <c r="AF91" i="3"/>
  <c r="AO91" i="3"/>
  <c r="AP91" i="3"/>
  <c r="AX91" i="3"/>
  <c r="AY91" i="3"/>
  <c r="BA91" i="3"/>
  <c r="BB91" i="3"/>
  <c r="BD91" i="3"/>
  <c r="BE91" i="3"/>
  <c r="BH91" i="3"/>
  <c r="BI91" i="3"/>
  <c r="BK91" i="3"/>
  <c r="BL91" i="3"/>
  <c r="BN91" i="3"/>
  <c r="BO91" i="3"/>
  <c r="AE92" i="3"/>
  <c r="AF92" i="3"/>
  <c r="AO92" i="3"/>
  <c r="AP92" i="3"/>
  <c r="AX92" i="3"/>
  <c r="AY92" i="3"/>
  <c r="BA92" i="3"/>
  <c r="BB92" i="3"/>
  <c r="BD92" i="3"/>
  <c r="BE92" i="3"/>
  <c r="BH92" i="3"/>
  <c r="BI92" i="3"/>
  <c r="BK92" i="3"/>
  <c r="BL92" i="3"/>
  <c r="BN92" i="3"/>
  <c r="BO92" i="3"/>
  <c r="AE93" i="3"/>
  <c r="AF93" i="3"/>
  <c r="AO93" i="3"/>
  <c r="AP93" i="3"/>
  <c r="AX93" i="3"/>
  <c r="AY93" i="3"/>
  <c r="BA93" i="3"/>
  <c r="BB93" i="3"/>
  <c r="BD93" i="3"/>
  <c r="BE93" i="3"/>
  <c r="BH93" i="3"/>
  <c r="BI93" i="3"/>
  <c r="BK93" i="3"/>
  <c r="BL93" i="3"/>
  <c r="BN93" i="3"/>
  <c r="BO93" i="3"/>
  <c r="AE94" i="3"/>
  <c r="AF94" i="3"/>
  <c r="AO94" i="3"/>
  <c r="AP94" i="3"/>
  <c r="AX94" i="3"/>
  <c r="AY94" i="3"/>
  <c r="BA94" i="3"/>
  <c r="BB94" i="3"/>
  <c r="BD94" i="3"/>
  <c r="BE94" i="3"/>
  <c r="BH94" i="3"/>
  <c r="BI94" i="3"/>
  <c r="BK94" i="3"/>
  <c r="BL94" i="3"/>
  <c r="BN94" i="3"/>
  <c r="BO94" i="3"/>
  <c r="AE95" i="3"/>
  <c r="AF95" i="3"/>
  <c r="AO95" i="3"/>
  <c r="AP95" i="3"/>
  <c r="BI95" i="3"/>
  <c r="D96" i="3"/>
  <c r="AE96" i="3"/>
  <c r="AF96" i="3"/>
  <c r="AO96" i="3"/>
  <c r="AP96" i="3"/>
  <c r="D97" i="3"/>
  <c r="AE97" i="3"/>
  <c r="AF97" i="3"/>
  <c r="AO97" i="3"/>
  <c r="AP97" i="3"/>
  <c r="D98" i="3"/>
  <c r="AE98" i="3"/>
  <c r="AF98" i="3"/>
  <c r="AO98" i="3"/>
  <c r="AP98" i="3"/>
  <c r="AE99" i="3"/>
  <c r="AF99" i="3"/>
  <c r="AO99" i="3"/>
  <c r="AP99" i="3"/>
  <c r="AE100" i="3"/>
  <c r="AF100" i="3"/>
  <c r="AO100" i="3"/>
  <c r="AP100" i="3"/>
  <c r="E101" i="3"/>
  <c r="AE101" i="3"/>
  <c r="AF101" i="3"/>
  <c r="AO101" i="3"/>
  <c r="AP101" i="3"/>
  <c r="AE102" i="3"/>
  <c r="AF102" i="3"/>
  <c r="AO102" i="3"/>
  <c r="AP102" i="3"/>
  <c r="AE103" i="3"/>
  <c r="AF103" i="3"/>
  <c r="AO103" i="3"/>
  <c r="AP103" i="3"/>
  <c r="AE104" i="3"/>
  <c r="AF104" i="3"/>
  <c r="AO104" i="3"/>
  <c r="AP104" i="3"/>
  <c r="V105" i="3"/>
  <c r="W105" i="3"/>
  <c r="AE105" i="3"/>
  <c r="AF105" i="3"/>
  <c r="AO105" i="3"/>
  <c r="AP105" i="3"/>
  <c r="J106" i="3"/>
  <c r="N106" i="3"/>
  <c r="Q106" i="3"/>
  <c r="R106" i="3"/>
  <c r="T106" i="3"/>
  <c r="AE106" i="3"/>
  <c r="AF106" i="3"/>
  <c r="AO106" i="3"/>
  <c r="AP106" i="3"/>
  <c r="J107" i="3"/>
  <c r="N107" i="3"/>
  <c r="P107" i="3"/>
  <c r="Q107" i="3"/>
  <c r="T107" i="3"/>
  <c r="R107" i="3"/>
  <c r="AE107" i="3"/>
  <c r="AF107" i="3"/>
  <c r="AO107" i="3"/>
  <c r="AP107" i="3"/>
  <c r="G108" i="3"/>
  <c r="J108" i="3"/>
  <c r="N108" i="3"/>
  <c r="P108" i="3"/>
  <c r="Q108" i="3"/>
  <c r="R108" i="3"/>
  <c r="T108" i="3"/>
  <c r="AE108" i="3"/>
  <c r="AF108" i="3"/>
  <c r="AO108" i="3"/>
  <c r="AP108" i="3"/>
  <c r="J109" i="3"/>
  <c r="N109" i="3"/>
  <c r="P109" i="3"/>
  <c r="Q109" i="3"/>
  <c r="T109" i="3"/>
  <c r="R109" i="3"/>
  <c r="AE109" i="3"/>
  <c r="AF109" i="3"/>
  <c r="AO109" i="3"/>
  <c r="AP109" i="3"/>
  <c r="J110" i="3"/>
  <c r="N110" i="3"/>
  <c r="P110" i="3"/>
  <c r="Q110" i="3"/>
  <c r="R110" i="3"/>
  <c r="AE110" i="3"/>
  <c r="AF110" i="3"/>
  <c r="AO110" i="3"/>
  <c r="AP110" i="3"/>
  <c r="J111" i="3"/>
  <c r="N111" i="3"/>
  <c r="P111" i="3"/>
  <c r="Q111" i="3"/>
  <c r="R111" i="3"/>
  <c r="T111" i="3"/>
  <c r="AE111" i="3"/>
  <c r="AF111" i="3"/>
  <c r="AO111" i="3"/>
  <c r="AP111" i="3"/>
  <c r="J112" i="3"/>
  <c r="N112" i="3"/>
  <c r="P112" i="3"/>
  <c r="Q112" i="3"/>
  <c r="R112" i="3"/>
  <c r="T112" i="3"/>
  <c r="AE112" i="3"/>
  <c r="AF112" i="3"/>
  <c r="AO112" i="3"/>
  <c r="AP112" i="3"/>
  <c r="J113" i="3"/>
  <c r="N113" i="3"/>
  <c r="P113" i="3"/>
  <c r="Q113" i="3"/>
  <c r="R113" i="3"/>
  <c r="T113" i="3"/>
  <c r="AE113" i="3"/>
  <c r="AF113" i="3"/>
  <c r="AO113" i="3"/>
  <c r="AP113" i="3"/>
  <c r="J114" i="3"/>
  <c r="N114" i="3"/>
  <c r="Q114" i="3"/>
  <c r="R114" i="3"/>
  <c r="AE114" i="3"/>
  <c r="AF114" i="3"/>
  <c r="AO114" i="3"/>
  <c r="AP114" i="3"/>
  <c r="J115" i="3"/>
  <c r="N115" i="3"/>
  <c r="Q115" i="3"/>
  <c r="T115" i="3"/>
  <c r="R115" i="3"/>
  <c r="AE115" i="3"/>
  <c r="AF115" i="3"/>
  <c r="AO115" i="3"/>
  <c r="AP115" i="3"/>
  <c r="J116" i="3"/>
  <c r="N116" i="3"/>
  <c r="P116" i="3"/>
  <c r="Q116" i="3"/>
  <c r="R116" i="3"/>
  <c r="T116" i="3"/>
  <c r="AE116" i="3"/>
  <c r="AF116" i="3"/>
  <c r="AO116" i="3"/>
  <c r="AP116" i="3"/>
  <c r="J117" i="3"/>
  <c r="N117" i="3"/>
  <c r="P117" i="3"/>
  <c r="Q117" i="3"/>
  <c r="R117" i="3"/>
  <c r="T117" i="3"/>
  <c r="AE117" i="3"/>
  <c r="AF117" i="3"/>
  <c r="AO117" i="3"/>
  <c r="AP117" i="3"/>
  <c r="J118" i="3"/>
  <c r="N118" i="3"/>
  <c r="Q118" i="3"/>
  <c r="R118" i="3"/>
  <c r="AE118" i="3"/>
  <c r="AF118" i="3"/>
  <c r="AO118" i="3"/>
  <c r="AP118" i="3"/>
  <c r="J119" i="3"/>
  <c r="N119" i="3"/>
  <c r="Q119" i="3"/>
  <c r="T119" i="3"/>
  <c r="R119" i="3"/>
  <c r="AE119" i="3"/>
  <c r="AF119" i="3"/>
  <c r="AO119" i="3"/>
  <c r="AP119" i="3"/>
  <c r="J120" i="3"/>
  <c r="N120" i="3"/>
  <c r="P120" i="3"/>
  <c r="Q120" i="3"/>
  <c r="R120" i="3"/>
  <c r="T120" i="3"/>
  <c r="AE120" i="3"/>
  <c r="AF120" i="3"/>
  <c r="AO120" i="3"/>
  <c r="AP120" i="3"/>
  <c r="J121" i="3"/>
  <c r="N121" i="3"/>
  <c r="P121" i="3"/>
  <c r="Q121" i="3"/>
  <c r="R121" i="3"/>
  <c r="T121" i="3"/>
  <c r="AE121" i="3"/>
  <c r="AF121" i="3"/>
  <c r="AO121" i="3"/>
  <c r="AP121" i="3"/>
  <c r="F122" i="3"/>
  <c r="J122" i="3"/>
  <c r="N122" i="3"/>
  <c r="P122" i="3"/>
  <c r="Q122" i="3"/>
  <c r="R122" i="3"/>
  <c r="T122" i="3"/>
  <c r="AE122" i="3"/>
  <c r="AF122" i="3"/>
  <c r="AO122" i="3"/>
  <c r="AP122" i="3"/>
  <c r="J123" i="3"/>
  <c r="N123" i="3"/>
  <c r="Q123" i="3"/>
  <c r="T123" i="3"/>
  <c r="R123" i="3"/>
  <c r="AE123" i="3"/>
  <c r="AF123" i="3"/>
  <c r="AO123" i="3"/>
  <c r="AP123" i="3"/>
  <c r="J124" i="3"/>
  <c r="N124" i="3"/>
  <c r="Q124" i="3"/>
  <c r="T124" i="3"/>
  <c r="R124" i="3"/>
  <c r="AE124" i="3"/>
  <c r="AF124" i="3"/>
  <c r="AO124" i="3"/>
  <c r="AP124" i="3"/>
  <c r="AP184" i="3"/>
  <c r="AP185" i="3"/>
  <c r="J125" i="3"/>
  <c r="N125" i="3"/>
  <c r="P125" i="3"/>
  <c r="Q125" i="3"/>
  <c r="R125" i="3"/>
  <c r="T125" i="3"/>
  <c r="AE125" i="3"/>
  <c r="AF125" i="3"/>
  <c r="AO125" i="3"/>
  <c r="AP125" i="3"/>
  <c r="G126" i="3"/>
  <c r="J126" i="3"/>
  <c r="N126" i="3"/>
  <c r="P126" i="3"/>
  <c r="Q126" i="3"/>
  <c r="R126" i="3"/>
  <c r="T126" i="3"/>
  <c r="AE126" i="3"/>
  <c r="AF126" i="3"/>
  <c r="AO126" i="3"/>
  <c r="AP126" i="3"/>
  <c r="F127" i="3"/>
  <c r="J127" i="3"/>
  <c r="N127" i="3"/>
  <c r="Q127" i="3"/>
  <c r="T127" i="3"/>
  <c r="R127" i="3"/>
  <c r="AE127" i="3"/>
  <c r="AF127" i="3"/>
  <c r="AO127" i="3"/>
  <c r="AP127" i="3"/>
  <c r="J128" i="3"/>
  <c r="N128" i="3"/>
  <c r="P128" i="3"/>
  <c r="Q128" i="3"/>
  <c r="T128" i="3"/>
  <c r="R128" i="3"/>
  <c r="AE128" i="3"/>
  <c r="AF128" i="3"/>
  <c r="AO128" i="3"/>
  <c r="AP128" i="3"/>
  <c r="J129" i="3"/>
  <c r="N129" i="3"/>
  <c r="P129" i="3"/>
  <c r="Q129" i="3"/>
  <c r="R129" i="3"/>
  <c r="T129" i="3"/>
  <c r="AE129" i="3"/>
  <c r="AF129" i="3"/>
  <c r="AO129" i="3"/>
  <c r="AP129" i="3"/>
  <c r="C130" i="3"/>
  <c r="AE130" i="3"/>
  <c r="AF130" i="3"/>
  <c r="AO130" i="3"/>
  <c r="AP130" i="3"/>
  <c r="AE131" i="3"/>
  <c r="AF131" i="3"/>
  <c r="AO131" i="3"/>
  <c r="AP131" i="3"/>
  <c r="D132" i="3"/>
  <c r="AE132" i="3"/>
  <c r="AF132" i="3"/>
  <c r="AO132" i="3"/>
  <c r="AP132" i="3"/>
  <c r="D133" i="3"/>
  <c r="AE133" i="3"/>
  <c r="AF133" i="3"/>
  <c r="AO133" i="3"/>
  <c r="AP133" i="3"/>
  <c r="D134" i="3"/>
  <c r="AE134" i="3"/>
  <c r="AF134" i="3"/>
  <c r="AO134" i="3"/>
  <c r="AP134" i="3"/>
  <c r="D135" i="3"/>
  <c r="AE135" i="3"/>
  <c r="AF135" i="3"/>
  <c r="AO135" i="3"/>
  <c r="AP135" i="3"/>
  <c r="AE136" i="3"/>
  <c r="AF136" i="3"/>
  <c r="AO136" i="3"/>
  <c r="AP136" i="3"/>
  <c r="C137" i="3"/>
  <c r="D137" i="3"/>
  <c r="E137" i="3"/>
  <c r="AE137" i="3"/>
  <c r="AF137" i="3"/>
  <c r="AO137" i="3"/>
  <c r="AP137" i="3"/>
  <c r="C138" i="3"/>
  <c r="F109" i="3"/>
  <c r="AE138" i="3"/>
  <c r="AF138" i="3"/>
  <c r="AO138" i="3"/>
  <c r="AP138" i="3"/>
  <c r="C139" i="3"/>
  <c r="F114" i="3"/>
  <c r="AE139" i="3"/>
  <c r="AF139" i="3"/>
  <c r="AO139" i="3"/>
  <c r="AP139" i="3"/>
  <c r="C140" i="3"/>
  <c r="F118" i="3"/>
  <c r="AE140" i="3"/>
  <c r="AF140" i="3"/>
  <c r="AO140" i="3"/>
  <c r="AP140" i="3"/>
  <c r="C141" i="3"/>
  <c r="F123" i="3"/>
  <c r="AE141" i="3"/>
  <c r="AF141" i="3"/>
  <c r="AO141" i="3"/>
  <c r="AP141" i="3"/>
  <c r="C142" i="3"/>
  <c r="F128" i="3"/>
  <c r="AE142" i="3"/>
  <c r="AF142" i="3"/>
  <c r="AO142" i="3"/>
  <c r="AP142" i="3"/>
  <c r="AE143" i="3"/>
  <c r="AF143" i="3"/>
  <c r="AO143" i="3"/>
  <c r="AP143" i="3"/>
  <c r="D144" i="3"/>
  <c r="AE144" i="3"/>
  <c r="AF144" i="3"/>
  <c r="AO144" i="3"/>
  <c r="AP144" i="3"/>
  <c r="AE145" i="3"/>
  <c r="AF145" i="3"/>
  <c r="AO145" i="3"/>
  <c r="AP145" i="3"/>
  <c r="AE146" i="3"/>
  <c r="AF146" i="3"/>
  <c r="AO146" i="3"/>
  <c r="AP146" i="3"/>
  <c r="AE147" i="3"/>
  <c r="AF147" i="3"/>
  <c r="AO147" i="3"/>
  <c r="AP147" i="3"/>
  <c r="AE148" i="3"/>
  <c r="AF148" i="3"/>
  <c r="AO148" i="3"/>
  <c r="AP148" i="3"/>
  <c r="AE149" i="3"/>
  <c r="AF149" i="3"/>
  <c r="AO149" i="3"/>
  <c r="AP149" i="3"/>
  <c r="AE150" i="3"/>
  <c r="AF150" i="3"/>
  <c r="AO150" i="3"/>
  <c r="AP150" i="3"/>
  <c r="AE151" i="3"/>
  <c r="AF151" i="3"/>
  <c r="AO151" i="3"/>
  <c r="AP151" i="3"/>
  <c r="AE152" i="3"/>
  <c r="AF152" i="3"/>
  <c r="AO152" i="3"/>
  <c r="AP152" i="3"/>
  <c r="AE153" i="3"/>
  <c r="AF153" i="3"/>
  <c r="AO153" i="3"/>
  <c r="AP153" i="3"/>
  <c r="AE154" i="3"/>
  <c r="AF154" i="3"/>
  <c r="AO154" i="3"/>
  <c r="AP154" i="3"/>
  <c r="AE155" i="3"/>
  <c r="AF155" i="3"/>
  <c r="AO155" i="3"/>
  <c r="AP155" i="3"/>
  <c r="AE156" i="3"/>
  <c r="AF156" i="3"/>
  <c r="AO156" i="3"/>
  <c r="AP156" i="3"/>
  <c r="AE157" i="3"/>
  <c r="AF157" i="3"/>
  <c r="AO157" i="3"/>
  <c r="AP157" i="3"/>
  <c r="AE158" i="3"/>
  <c r="AF158" i="3"/>
  <c r="AO158" i="3"/>
  <c r="AP158" i="3"/>
  <c r="AE159" i="3"/>
  <c r="AF159" i="3"/>
  <c r="AO159" i="3"/>
  <c r="AP159" i="3"/>
  <c r="AE160" i="3"/>
  <c r="AF160" i="3"/>
  <c r="AO160" i="3"/>
  <c r="AP160" i="3"/>
  <c r="AE161" i="3"/>
  <c r="AF161" i="3"/>
  <c r="AO161" i="3"/>
  <c r="AP161" i="3"/>
  <c r="AE162" i="3"/>
  <c r="AF162" i="3"/>
  <c r="AO162" i="3"/>
  <c r="AP162" i="3"/>
  <c r="AE163" i="3"/>
  <c r="AF163" i="3"/>
  <c r="AO163" i="3"/>
  <c r="AP163" i="3"/>
  <c r="AE164" i="3"/>
  <c r="AF164" i="3"/>
  <c r="AO164" i="3"/>
  <c r="AP164" i="3"/>
  <c r="AE165" i="3"/>
  <c r="AF165" i="3"/>
  <c r="AO165" i="3"/>
  <c r="AP165" i="3"/>
  <c r="AE166" i="3"/>
  <c r="AF166" i="3"/>
  <c r="AO166" i="3"/>
  <c r="AP166" i="3"/>
  <c r="AE167" i="3"/>
  <c r="AF167" i="3"/>
  <c r="AO167" i="3"/>
  <c r="AP167" i="3"/>
  <c r="AE168" i="3"/>
  <c r="AF168" i="3"/>
  <c r="AO168" i="3"/>
  <c r="AP168" i="3"/>
  <c r="AE169" i="3"/>
  <c r="AF169" i="3"/>
  <c r="AO169" i="3"/>
  <c r="AP169" i="3"/>
  <c r="AE170" i="3"/>
  <c r="AF170" i="3"/>
  <c r="AO170" i="3"/>
  <c r="AP170" i="3"/>
  <c r="AE171" i="3"/>
  <c r="AF171" i="3"/>
  <c r="AO171" i="3"/>
  <c r="AP171" i="3"/>
  <c r="AE172" i="3"/>
  <c r="AF172" i="3"/>
  <c r="AO172" i="3"/>
  <c r="AP172" i="3"/>
  <c r="AE173" i="3"/>
  <c r="AF173" i="3"/>
  <c r="AO173" i="3"/>
  <c r="AP173" i="3"/>
  <c r="AE174" i="3"/>
  <c r="AF174" i="3"/>
  <c r="AO174" i="3"/>
  <c r="AP174" i="3"/>
  <c r="AE175" i="3"/>
  <c r="AF175" i="3"/>
  <c r="AO175" i="3"/>
  <c r="AP175" i="3"/>
  <c r="AE176" i="3"/>
  <c r="AF176" i="3"/>
  <c r="AO176" i="3"/>
  <c r="AP176" i="3"/>
  <c r="AE177" i="3"/>
  <c r="AF177" i="3"/>
  <c r="AO177" i="3"/>
  <c r="AP177" i="3"/>
  <c r="AE178" i="3"/>
  <c r="AF178" i="3"/>
  <c r="AO178" i="3"/>
  <c r="AP178" i="3"/>
  <c r="AE179" i="3"/>
  <c r="AF179" i="3"/>
  <c r="AO179" i="3"/>
  <c r="AP179" i="3"/>
  <c r="AE180" i="3"/>
  <c r="AF180" i="3"/>
  <c r="AO180" i="3"/>
  <c r="AP180" i="3"/>
  <c r="AE181" i="3"/>
  <c r="AF181" i="3"/>
  <c r="AO181" i="3"/>
  <c r="AP181" i="3"/>
  <c r="AE182" i="3"/>
  <c r="AF182" i="3"/>
  <c r="AO182" i="3"/>
  <c r="AP182" i="3"/>
  <c r="AE183" i="3"/>
  <c r="AF183" i="3"/>
  <c r="AO183" i="3"/>
  <c r="AP183" i="3"/>
  <c r="AF184" i="3"/>
  <c r="AF185" i="3"/>
  <c r="G106" i="3"/>
  <c r="G110" i="3"/>
  <c r="G109" i="3"/>
  <c r="G112" i="3"/>
  <c r="G114" i="3"/>
  <c r="G118" i="3"/>
  <c r="G107" i="3"/>
  <c r="G113" i="3"/>
  <c r="G115" i="3"/>
  <c r="G119" i="3"/>
  <c r="G123" i="3"/>
  <c r="G111" i="3"/>
  <c r="G116" i="3"/>
  <c r="G120" i="3"/>
  <c r="G124" i="3"/>
  <c r="G129" i="3"/>
  <c r="F126" i="3"/>
  <c r="G125" i="3"/>
  <c r="P124" i="3"/>
  <c r="F124" i="3"/>
  <c r="P123" i="3"/>
  <c r="G121" i="3"/>
  <c r="T118" i="3"/>
  <c r="K113" i="3"/>
  <c r="F112" i="3"/>
  <c r="P114" i="3"/>
  <c r="BL95" i="3"/>
  <c r="F129" i="3"/>
  <c r="G128" i="3"/>
  <c r="P127" i="3"/>
  <c r="F125" i="3"/>
  <c r="K124" i="3"/>
  <c r="G117" i="3"/>
  <c r="T114" i="3"/>
  <c r="T110" i="3"/>
  <c r="P106" i="3"/>
  <c r="BB95" i="3"/>
  <c r="F120" i="3"/>
  <c r="F121" i="3"/>
  <c r="F119" i="3"/>
  <c r="F116" i="3"/>
  <c r="F117" i="3"/>
  <c r="F111" i="3"/>
  <c r="F113" i="3"/>
  <c r="F115" i="3"/>
  <c r="F107" i="3"/>
  <c r="F106" i="3"/>
  <c r="F108" i="3"/>
  <c r="F110" i="3"/>
  <c r="J130" i="3"/>
  <c r="G127" i="3"/>
  <c r="K123" i="3"/>
  <c r="G122" i="3"/>
  <c r="P118" i="3"/>
  <c r="K115" i="3"/>
  <c r="K108" i="3"/>
  <c r="P119" i="3"/>
  <c r="P115" i="3"/>
  <c r="K110" i="3"/>
  <c r="BO95" i="3"/>
  <c r="AY95" i="3"/>
  <c r="K106" i="3"/>
  <c r="BE95" i="3"/>
  <c r="D139" i="3"/>
  <c r="B139" i="3"/>
  <c r="E139" i="3"/>
  <c r="H106" i="3"/>
  <c r="E130" i="3"/>
  <c r="G130" i="3"/>
  <c r="I130" i="3"/>
  <c r="D130" i="3"/>
  <c r="K107" i="3"/>
  <c r="K111" i="3"/>
  <c r="K112" i="3"/>
  <c r="K130" i="3"/>
  <c r="K109" i="3"/>
  <c r="K117" i="3"/>
  <c r="K126" i="3"/>
  <c r="K121" i="3"/>
  <c r="K122" i="3"/>
  <c r="K125" i="3"/>
  <c r="K129" i="3"/>
  <c r="D141" i="3"/>
  <c r="B141" i="3"/>
  <c r="E141" i="3"/>
  <c r="K119" i="3"/>
  <c r="D142" i="3"/>
  <c r="B142" i="3"/>
  <c r="E142" i="3"/>
  <c r="D146" i="3"/>
  <c r="K118" i="3"/>
  <c r="K114" i="3"/>
  <c r="D140" i="3"/>
  <c r="B140" i="3"/>
  <c r="E140" i="3"/>
  <c r="K120" i="3"/>
  <c r="K127" i="3"/>
  <c r="K128" i="3"/>
  <c r="L106" i="3"/>
  <c r="F130" i="3"/>
  <c r="D138" i="3"/>
  <c r="B138" i="3"/>
  <c r="E138" i="3"/>
  <c r="D145" i="3"/>
  <c r="K116" i="3"/>
  <c r="M106" i="3"/>
  <c r="X106" i="3"/>
  <c r="L107" i="3"/>
  <c r="V106" i="3"/>
  <c r="W106" i="3"/>
  <c r="H107" i="3"/>
  <c r="I107" i="3"/>
  <c r="I106" i="3"/>
  <c r="O107" i="3"/>
  <c r="S107" i="3"/>
  <c r="U107" i="3"/>
  <c r="U106" i="3"/>
  <c r="O106" i="3"/>
  <c r="S106" i="3"/>
  <c r="X107" i="3"/>
  <c r="Y107" i="3"/>
  <c r="Z107" i="3"/>
  <c r="L108" i="3"/>
  <c r="M107" i="3"/>
  <c r="V107" i="3"/>
  <c r="W107" i="3"/>
  <c r="I108" i="3"/>
  <c r="H108" i="3"/>
  <c r="Y106" i="3"/>
  <c r="Z106" i="3"/>
  <c r="L109" i="3"/>
  <c r="X108" i="3"/>
  <c r="U108" i="3"/>
  <c r="O108" i="3"/>
  <c r="S108" i="3"/>
  <c r="Y108" i="3"/>
  <c r="Z108" i="3"/>
  <c r="M108" i="3"/>
  <c r="H109" i="3"/>
  <c r="M109" i="3"/>
  <c r="I109" i="3"/>
  <c r="V108" i="3"/>
  <c r="W108" i="3"/>
  <c r="V109" i="3"/>
  <c r="W109" i="3"/>
  <c r="H110" i="3"/>
  <c r="I110" i="3"/>
  <c r="X109" i="3"/>
  <c r="L110" i="3"/>
  <c r="S109" i="3"/>
  <c r="U109" i="3"/>
  <c r="O109" i="3"/>
  <c r="Y109" i="3"/>
  <c r="Z109" i="3"/>
  <c r="U110" i="3"/>
  <c r="S110" i="3"/>
  <c r="O110" i="3"/>
  <c r="V110" i="3"/>
  <c r="W110" i="3"/>
  <c r="H111" i="3"/>
  <c r="I111" i="3"/>
  <c r="L111" i="3"/>
  <c r="X110" i="3"/>
  <c r="Y110" i="3"/>
  <c r="Z110" i="3"/>
  <c r="M110" i="3"/>
  <c r="U111" i="3"/>
  <c r="O111" i="3"/>
  <c r="S111" i="3"/>
  <c r="L112" i="3"/>
  <c r="W111" i="3"/>
  <c r="X111" i="3"/>
  <c r="Y111" i="3"/>
  <c r="Z111" i="3"/>
  <c r="M111" i="3"/>
  <c r="V111" i="3"/>
  <c r="I112" i="3"/>
  <c r="M112" i="3"/>
  <c r="H112" i="3"/>
  <c r="L113" i="3"/>
  <c r="X112" i="3"/>
  <c r="U112" i="3"/>
  <c r="S112" i="3"/>
  <c r="O112" i="3"/>
  <c r="Y112" i="3"/>
  <c r="Z112" i="3"/>
  <c r="H113" i="3"/>
  <c r="V112" i="3"/>
  <c r="W112" i="3"/>
  <c r="H114" i="3"/>
  <c r="V113" i="3"/>
  <c r="W113" i="3"/>
  <c r="I114" i="3"/>
  <c r="I113" i="3"/>
  <c r="M113" i="3"/>
  <c r="X113" i="3"/>
  <c r="L114" i="3"/>
  <c r="M114" i="3"/>
  <c r="U114" i="3"/>
  <c r="S114" i="3"/>
  <c r="O114" i="3"/>
  <c r="Y114" i="3"/>
  <c r="Z114" i="3"/>
  <c r="X114" i="3"/>
  <c r="L115" i="3"/>
  <c r="U113" i="3"/>
  <c r="O113" i="3"/>
  <c r="S113" i="3"/>
  <c r="Y113" i="3"/>
  <c r="Z113" i="3"/>
  <c r="H115" i="3"/>
  <c r="V114" i="3"/>
  <c r="W114" i="3"/>
  <c r="V115" i="3"/>
  <c r="W115" i="3"/>
  <c r="H116" i="3"/>
  <c r="I115" i="3"/>
  <c r="X115" i="3"/>
  <c r="L116" i="3"/>
  <c r="M116" i="3"/>
  <c r="M115" i="3"/>
  <c r="U115" i="3"/>
  <c r="S115" i="3"/>
  <c r="O115" i="3"/>
  <c r="Y115" i="3"/>
  <c r="Z115" i="3"/>
  <c r="H117" i="3"/>
  <c r="I117" i="3"/>
  <c r="V116" i="3"/>
  <c r="W116" i="3"/>
  <c r="M117" i="3"/>
  <c r="L117" i="3"/>
  <c r="X116" i="3"/>
  <c r="I116" i="3"/>
  <c r="U117" i="3"/>
  <c r="O117" i="3"/>
  <c r="S117" i="3"/>
  <c r="Y117" i="3"/>
  <c r="Z117" i="3"/>
  <c r="U116" i="3"/>
  <c r="S116" i="3"/>
  <c r="O116" i="3"/>
  <c r="Y116" i="3"/>
  <c r="Z116" i="3"/>
  <c r="X117" i="3"/>
  <c r="L118" i="3"/>
  <c r="M118" i="3"/>
  <c r="H118" i="3"/>
  <c r="V117" i="3"/>
  <c r="W117" i="3"/>
  <c r="H119" i="3"/>
  <c r="I119" i="3"/>
  <c r="V118" i="3"/>
  <c r="W118" i="3"/>
  <c r="I118" i="3"/>
  <c r="X118" i="3"/>
  <c r="L119" i="3"/>
  <c r="U119" i="3"/>
  <c r="O119" i="3"/>
  <c r="S119" i="3"/>
  <c r="Y119" i="3"/>
  <c r="Z119" i="3"/>
  <c r="X119" i="3"/>
  <c r="L120" i="3"/>
  <c r="M119" i="3"/>
  <c r="U118" i="3"/>
  <c r="O118" i="3"/>
  <c r="S118" i="3"/>
  <c r="Y118" i="3"/>
  <c r="Z118" i="3"/>
  <c r="V119" i="3"/>
  <c r="W119" i="3"/>
  <c r="H120" i="3"/>
  <c r="V120" i="3"/>
  <c r="W120" i="3"/>
  <c r="H121" i="3"/>
  <c r="M120" i="3"/>
  <c r="X120" i="3"/>
  <c r="L121" i="3"/>
  <c r="I120" i="3"/>
  <c r="H122" i="3"/>
  <c r="V121" i="3"/>
  <c r="I122" i="3"/>
  <c r="M122" i="3"/>
  <c r="L122" i="3"/>
  <c r="W121" i="3"/>
  <c r="X121" i="3"/>
  <c r="M121" i="3"/>
  <c r="I121" i="3"/>
  <c r="U120" i="3"/>
  <c r="O120" i="3"/>
  <c r="S120" i="3"/>
  <c r="Y120" i="3"/>
  <c r="Z120" i="3"/>
  <c r="U122" i="3"/>
  <c r="S122" i="3"/>
  <c r="O122" i="3"/>
  <c r="Y122" i="3"/>
  <c r="Z122" i="3"/>
  <c r="U121" i="3"/>
  <c r="O121" i="3"/>
  <c r="S121" i="3"/>
  <c r="Y121" i="3"/>
  <c r="Z121" i="3"/>
  <c r="X122" i="3"/>
  <c r="L123" i="3"/>
  <c r="H123" i="3"/>
  <c r="M123" i="3"/>
  <c r="V122" i="3"/>
  <c r="W122" i="3"/>
  <c r="I123" i="3"/>
  <c r="X123" i="3"/>
  <c r="L124" i="3"/>
  <c r="I124" i="3"/>
  <c r="H124" i="3"/>
  <c r="V123" i="3"/>
  <c r="W123" i="3"/>
  <c r="L125" i="3"/>
  <c r="X124" i="3"/>
  <c r="V124" i="3"/>
  <c r="W124" i="3"/>
  <c r="H125" i="3"/>
  <c r="M124" i="3"/>
  <c r="U124" i="3"/>
  <c r="O124" i="3"/>
  <c r="S124" i="3"/>
  <c r="Y124" i="3"/>
  <c r="Z124" i="3"/>
  <c r="U123" i="3"/>
  <c r="S123" i="3"/>
  <c r="O123" i="3"/>
  <c r="Y123" i="3"/>
  <c r="Z123" i="3"/>
  <c r="H126" i="3"/>
  <c r="V125" i="3"/>
  <c r="I126" i="3"/>
  <c r="M126" i="3"/>
  <c r="M125" i="3"/>
  <c r="I125" i="3"/>
  <c r="L126" i="3"/>
  <c r="W125" i="3"/>
  <c r="X125" i="3"/>
  <c r="U126" i="3"/>
  <c r="O126" i="3"/>
  <c r="S126" i="3"/>
  <c r="Y126" i="3"/>
  <c r="Z126" i="3"/>
  <c r="U125" i="3"/>
  <c r="O125" i="3"/>
  <c r="S125" i="3"/>
  <c r="Y125" i="3"/>
  <c r="Z125" i="3"/>
  <c r="X126" i="3"/>
  <c r="L127" i="3"/>
  <c r="H127" i="3"/>
  <c r="V126" i="3"/>
  <c r="W126" i="3"/>
  <c r="V127" i="3"/>
  <c r="H128" i="3"/>
  <c r="I128" i="3"/>
  <c r="M127" i="3"/>
  <c r="W127" i="3"/>
  <c r="X127" i="3"/>
  <c r="L128" i="3"/>
  <c r="I127" i="3"/>
  <c r="U128" i="3"/>
  <c r="S128" i="3"/>
  <c r="O128" i="3"/>
  <c r="Y128" i="3"/>
  <c r="Z128" i="3"/>
  <c r="V128" i="3"/>
  <c r="H129" i="3"/>
  <c r="V129" i="3"/>
  <c r="W128" i="3"/>
  <c r="X128" i="3"/>
  <c r="L129" i="3"/>
  <c r="U127" i="3"/>
  <c r="S127" i="3"/>
  <c r="O127" i="3"/>
  <c r="Y127" i="3"/>
  <c r="Z127" i="3"/>
  <c r="M128" i="3"/>
  <c r="W129" i="3"/>
  <c r="W131" i="3"/>
  <c r="X129" i="3"/>
  <c r="M129" i="3"/>
  <c r="M132" i="3"/>
  <c r="I129" i="3"/>
  <c r="U129" i="3"/>
  <c r="O129" i="3"/>
  <c r="S129" i="3"/>
  <c r="Y129" i="3"/>
  <c r="Z129" i="3"/>
  <c r="Z130" i="3"/>
  <c r="Z131" i="3"/>
  <c r="Z132" i="3"/>
  <c r="I132" i="3"/>
</calcChain>
</file>

<file path=xl/sharedStrings.xml><?xml version="1.0" encoding="utf-8"?>
<sst xmlns="http://schemas.openxmlformats.org/spreadsheetml/2006/main" count="863" uniqueCount="166">
  <si>
    <t>pnv11</t>
  </si>
  <si>
    <t>pobre07</t>
  </si>
  <si>
    <t>edu11</t>
  </si>
  <si>
    <t>aseg11</t>
  </si>
  <si>
    <t>tmn11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</si>
  <si>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</si>
  <si>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</si>
  <si>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</si>
  <si>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</si>
  <si>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</si>
  <si>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</si>
  <si>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</si>
  <si>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</si>
  <si>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</si>
  <si>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</si>
  <si>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</si>
  <si>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</si>
  <si>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</si>
  <si>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</si>
  <si>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</si>
  <si>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</si>
  <si>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</si>
  <si>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</si>
  <si>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</si>
  <si>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</si>
  <si>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</si>
  <si>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</si>
  <si>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</si>
  <si>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</si>
  <si>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pnv19</t>
  </si>
  <si>
    <t>pobre17</t>
  </si>
  <si>
    <t>edu19</t>
  </si>
  <si>
    <t>aseg19</t>
  </si>
  <si>
    <t>tmn19</t>
  </si>
  <si>
    <t/>
  </si>
  <si>
    <t xml:space="preserve">                                 gradiente de salud por grupos sociales</t>
  </si>
  <si>
    <t>estratificador de equidad</t>
  </si>
  <si>
    <t>métricas de desigualdad</t>
  </si>
  <si>
    <t>año</t>
  </si>
  <si>
    <t>valor</t>
  </si>
  <si>
    <t>IC 95%</t>
  </si>
  <si>
    <t>bajo</t>
  </si>
  <si>
    <t>alto</t>
  </si>
  <si>
    <t>brecha absoluta
de Kuznets</t>
  </si>
  <si>
    <t>§</t>
  </si>
  <si>
    <t>brecha relativa
de Kuznets</t>
  </si>
  <si>
    <t>índice angular
de desigualdad</t>
  </si>
  <si>
    <t>índice de concentración
de la desigualdad en salud</t>
  </si>
  <si>
    <t>§  apartado no-trivialmente del referente de equidad</t>
  </si>
  <si>
    <r>
      <t xml:space="preserve">© </t>
    </r>
    <r>
      <rPr>
        <sz val="9"/>
        <color theme="3" tint="0.39997558519241921"/>
        <rFont val="Bodoni MT Condensed"/>
        <family val="1"/>
      </rPr>
      <t>PAHO Equity Explorer</t>
    </r>
    <r>
      <rPr>
        <sz val="9"/>
        <color theme="0" tint="-0.249977111117893"/>
        <rFont val="Calibri"/>
        <family val="2"/>
        <scheme val="minor"/>
      </rPr>
      <t>, v 4.1; 2020.</t>
    </r>
  </si>
  <si>
    <t>factor tasa</t>
  </si>
  <si>
    <t>ubigeo</t>
  </si>
  <si>
    <t>población
base</t>
  </si>
  <si>
    <t>estratificador
de equidad</t>
  </si>
  <si>
    <t>tasa de
salud</t>
  </si>
  <si>
    <r>
      <t>wq</t>
    </r>
    <r>
      <rPr>
        <vertAlign val="subscript"/>
        <sz val="10"/>
        <color indexed="63"/>
        <rFont val="Arial"/>
        <family val="2"/>
      </rPr>
      <t>pob</t>
    </r>
  </si>
  <si>
    <r>
      <t>w</t>
    </r>
    <r>
      <rPr>
        <vertAlign val="subscript"/>
        <sz val="10"/>
        <color indexed="63"/>
        <rFont val="Arial"/>
        <family val="2"/>
      </rPr>
      <t>pob</t>
    </r>
  </si>
  <si>
    <r>
      <t>cw</t>
    </r>
    <r>
      <rPr>
        <vertAlign val="subscript"/>
        <sz val="10"/>
        <color indexed="63"/>
        <rFont val="Arial"/>
        <family val="2"/>
      </rPr>
      <t>pob</t>
    </r>
  </si>
  <si>
    <t>posición
social</t>
  </si>
  <si>
    <r>
      <t>f</t>
    </r>
    <r>
      <rPr>
        <vertAlign val="subscript"/>
        <sz val="10"/>
        <color indexed="63"/>
        <rFont val="Arial"/>
        <family val="2"/>
      </rPr>
      <t>salud</t>
    </r>
  </si>
  <si>
    <r>
      <t>w</t>
    </r>
    <r>
      <rPr>
        <vertAlign val="subscript"/>
        <sz val="10"/>
        <color indexed="63"/>
        <rFont val="Arial"/>
        <family val="2"/>
      </rPr>
      <t>salud</t>
    </r>
  </si>
  <si>
    <r>
      <t>cw</t>
    </r>
    <r>
      <rPr>
        <vertAlign val="subscript"/>
        <sz val="10"/>
        <color indexed="63"/>
        <rFont val="Arial"/>
        <family val="2"/>
      </rPr>
      <t>salud</t>
    </r>
  </si>
  <si>
    <t>ICDS
Fuller</t>
  </si>
  <si>
    <r>
      <t>W</t>
    </r>
    <r>
      <rPr>
        <vertAlign val="subscript"/>
        <sz val="8"/>
        <rFont val="Arial"/>
        <family val="2"/>
      </rPr>
      <t>i</t>
    </r>
  </si>
  <si>
    <r>
      <t>X</t>
    </r>
    <r>
      <rPr>
        <vertAlign val="subscript"/>
        <sz val="8"/>
        <rFont val="Arial"/>
        <family val="2"/>
      </rPr>
      <t>i</t>
    </r>
    <r>
      <rPr>
        <sz val="8"/>
        <rFont val="Arial"/>
        <family val="2"/>
      </rPr>
      <t>W</t>
    </r>
    <r>
      <rPr>
        <vertAlign val="subscript"/>
        <sz val="8"/>
        <rFont val="Arial"/>
        <family val="2"/>
      </rPr>
      <t>i</t>
    </r>
  </si>
  <si>
    <r>
      <t>Y</t>
    </r>
    <r>
      <rPr>
        <vertAlign val="subscript"/>
        <sz val="8"/>
        <rFont val="Arial"/>
        <family val="2"/>
      </rPr>
      <t>i</t>
    </r>
    <r>
      <rPr>
        <sz val="8"/>
        <rFont val="Arial"/>
        <family val="2"/>
      </rPr>
      <t>W</t>
    </r>
    <r>
      <rPr>
        <vertAlign val="subscript"/>
        <sz val="8"/>
        <rFont val="Arial"/>
        <family val="2"/>
      </rPr>
      <t>i</t>
    </r>
  </si>
  <si>
    <t>lnY</t>
  </si>
  <si>
    <r>
      <t>W</t>
    </r>
    <r>
      <rPr>
        <vertAlign val="subscript"/>
        <sz val="8"/>
        <color theme="0" tint="-0.34998626667073579"/>
        <rFont val="Arial"/>
        <family val="2"/>
      </rPr>
      <t>i</t>
    </r>
  </si>
  <si>
    <r>
      <t>X</t>
    </r>
    <r>
      <rPr>
        <vertAlign val="subscript"/>
        <sz val="8"/>
        <color theme="0" tint="-0.34998626667073579"/>
        <rFont val="Arial"/>
        <family val="2"/>
      </rPr>
      <t>i</t>
    </r>
    <r>
      <rPr>
        <sz val="8"/>
        <color theme="0" tint="-0.34998626667073579"/>
        <rFont val="Arial"/>
        <family val="2"/>
      </rPr>
      <t>W</t>
    </r>
    <r>
      <rPr>
        <vertAlign val="subscript"/>
        <sz val="8"/>
        <color theme="0" tint="-0.34998626667073579"/>
        <rFont val="Arial"/>
        <family val="2"/>
      </rPr>
      <t>i</t>
    </r>
  </si>
  <si>
    <r>
      <t>Y</t>
    </r>
    <r>
      <rPr>
        <vertAlign val="subscript"/>
        <sz val="8"/>
        <color theme="0" tint="-0.34998626667073579"/>
        <rFont val="Arial"/>
        <family val="2"/>
      </rPr>
      <t>i</t>
    </r>
    <r>
      <rPr>
        <sz val="8"/>
        <color theme="0" tint="-0.34998626667073579"/>
        <rFont val="Arial"/>
        <family val="2"/>
      </rPr>
      <t>W</t>
    </r>
    <r>
      <rPr>
        <vertAlign val="subscript"/>
        <sz val="8"/>
        <color theme="0" tint="-0.34998626667073579"/>
        <rFont val="Arial"/>
        <family val="2"/>
      </rPr>
      <t>i</t>
    </r>
  </si>
  <si>
    <t>curvareg.
modelada</t>
  </si>
  <si>
    <t>función
Lorenz</t>
  </si>
  <si>
    <t>error
cuadrático</t>
  </si>
  <si>
    <t>q</t>
  </si>
  <si>
    <t>a</t>
  </si>
  <si>
    <r>
      <t>f.a</t>
    </r>
    <r>
      <rPr>
        <vertAlign val="superscript"/>
        <sz val="8"/>
        <rFont val="Arial"/>
        <family val="2"/>
      </rPr>
      <t>2</t>
    </r>
  </si>
  <si>
    <r>
      <t>Weighted Regression (</t>
    </r>
    <r>
      <rPr>
        <b/>
        <i/>
        <sz val="8"/>
        <rFont val="Arial"/>
        <family val="2"/>
      </rPr>
      <t>health rates vs ridit position</t>
    </r>
    <r>
      <rPr>
        <b/>
        <sz val="8"/>
        <rFont val="Arial"/>
        <family val="2"/>
      </rPr>
      <t>)</t>
    </r>
  </si>
  <si>
    <r>
      <t>Weighted Regression (</t>
    </r>
    <r>
      <rPr>
        <b/>
        <i/>
        <sz val="8"/>
        <color theme="1" tint="0.499984740745262"/>
        <rFont val="Arial"/>
        <family val="2"/>
      </rPr>
      <t>health rates vs logridit position</t>
    </r>
    <r>
      <rPr>
        <b/>
        <sz val="8"/>
        <color theme="1" tint="0.499984740745262"/>
        <rFont val="Arial"/>
        <family val="2"/>
      </rPr>
      <t>)</t>
    </r>
  </si>
  <si>
    <t>Δ =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</si>
  <si>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</si>
  <si>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</si>
  <si>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</si>
  <si>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</si>
  <si>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</si>
  <si>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</si>
  <si>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</si>
  <si>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</si>
  <si>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</si>
  <si>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</si>
  <si>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</si>
  <si>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</si>
  <si>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</si>
  <si>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</si>
  <si>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</si>
  <si>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</si>
  <si>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</si>
  <si>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</si>
  <si>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</si>
  <si>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</si>
  <si>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</si>
  <si>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</si>
  <si>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</si>
  <si>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</si>
  <si>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</si>
  <si>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X Variable 2</t>
  </si>
  <si>
    <t>numeric integration</t>
  </si>
  <si>
    <t>re-linearization (antilogarithmic transformation and numeric integration)</t>
  </si>
  <si>
    <t>x</t>
  </si>
  <si>
    <t>y</t>
  </si>
  <si>
    <t>delta x-y</t>
  </si>
  <si>
    <t>social position</t>
  </si>
  <si>
    <t>health rate</t>
  </si>
  <si>
    <t>change in Y per</t>
  </si>
  <si>
    <t>lower limit</t>
  </si>
  <si>
    <t>upper limit</t>
  </si>
  <si>
    <t>X</t>
  </si>
  <si>
    <t>Y</t>
  </si>
  <si>
    <t>unit change in X</t>
  </si>
  <si>
    <t>delta</t>
  </si>
  <si>
    <t>linearized SII</t>
  </si>
  <si>
    <t>concentration index</t>
  </si>
  <si>
    <t xml:space="preserve"> </t>
  </si>
  <si>
    <t>target</t>
  </si>
  <si>
    <t>var</t>
  </si>
  <si>
    <t>bisagras de Tukey</t>
  </si>
  <si>
    <t>IDP no-ponderado</t>
  </si>
  <si>
    <t>ICDS no-suavizado</t>
  </si>
  <si>
    <t>C1</t>
  </si>
  <si>
    <t>se</t>
  </si>
  <si>
    <t>cuantil poblacional</t>
  </si>
  <si>
    <t>equiplot</t>
  </si>
  <si>
    <t>factor var1</t>
  </si>
  <si>
    <t>factor var2</t>
  </si>
  <si>
    <t>Wi</t>
  </si>
  <si>
    <t>XiWi</t>
  </si>
  <si>
    <t>YiWi</t>
  </si>
  <si>
    <t>Oscar J Mujica MD</t>
  </si>
  <si>
    <t>Social Epidemiology &amp; Health Equity</t>
  </si>
  <si>
    <t>PAHO/WHO   Washington DC</t>
  </si>
  <si>
    <t>Depto (n=24)</t>
  </si>
  <si>
    <t>ExEq1</t>
  </si>
  <si>
    <t>ExEq2</t>
  </si>
  <si>
    <t>ExEq3</t>
  </si>
  <si>
    <t>tasa nacional promedio de mortalidad neonatal
(por 1,000 nacidos vivos)</t>
  </si>
  <si>
    <t>Desigualdades Ecosociales en Salud Neonatal</t>
  </si>
  <si>
    <r>
      <rPr>
        <sz val="14"/>
        <color rgb="FF000080"/>
        <rFont val="Candara"/>
        <family val="2"/>
      </rPr>
      <t>Perú</t>
    </r>
    <r>
      <rPr>
        <sz val="12"/>
        <color indexed="18"/>
        <rFont val="Candara"/>
        <family val="2"/>
      </rPr>
      <t>: mortalidad neonatal en la gradiente interdepartamental definida por prevalencia de pobreza; 2011 y 2019</t>
    </r>
  </si>
  <si>
    <t>prevalencia de
pobreza (%)</t>
  </si>
  <si>
    <t>curvas de concentración de la desigualdad en salud</t>
  </si>
  <si>
    <t xml:space="preserve">      pendientes de regresión de la desigualdad en salud</t>
  </si>
  <si>
    <t>años promedio
de educación</t>
  </si>
  <si>
    <r>
      <rPr>
        <sz val="14"/>
        <color rgb="FF000080"/>
        <rFont val="Candara"/>
        <family val="2"/>
      </rPr>
      <t>Perú</t>
    </r>
    <r>
      <rPr>
        <sz val="12"/>
        <color indexed="18"/>
        <rFont val="Candara"/>
        <family val="2"/>
      </rPr>
      <t>: mortalidad neonatal en la gradiente interdepartamental definida por logro educativo; 2011 y 2019</t>
    </r>
  </si>
  <si>
    <t>más alto 
(64.7)</t>
  </si>
  <si>
    <t>segundo 
(55.7)</t>
  </si>
  <si>
    <t>mediano 
(51.8)</t>
  </si>
  <si>
    <t>cuarto 
(42.2)</t>
  </si>
  <si>
    <t>más bajo 
(26.7)</t>
  </si>
  <si>
    <t>más bajo 
(6.1)</t>
  </si>
  <si>
    <t>segundo 
(8.2)</t>
  </si>
  <si>
    <t>mediano 
(9.8)</t>
  </si>
  <si>
    <t>cuarto 
(10.1)</t>
  </si>
  <si>
    <t>más alto 
(10.7)</t>
  </si>
  <si>
    <t>más bajo 
(7.6)</t>
  </si>
  <si>
    <t>segundo 
(9.4)</t>
  </si>
  <si>
    <t>mediano 
(10)</t>
  </si>
  <si>
    <t>cuarto 
(10.3)</t>
  </si>
  <si>
    <t>más alto 
(10.8)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</si>
</sst>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0"/>
    <numFmt numFmtId="166" formatCode="0.00000"/>
    <numFmt numFmtId="167" formatCode="0.0000"/>
    <numFmt numFmtId="168" formatCode="0.000"/>
    <numFmt numFmtId="169" formatCode="#,##0.0"/>
  </numFmts>
  <fonts count="70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54"/>
      <name val="Arial"/>
      <family val="2"/>
    </font>
    <font>
      <sz val="14"/>
      <color indexed="18"/>
      <name val="Candara"/>
      <family val="2"/>
    </font>
    <font>
      <sz val="12"/>
      <color indexed="62"/>
      <name val="Candara"/>
      <family val="2"/>
    </font>
    <font>
      <sz val="7"/>
      <color indexed="22"/>
      <name val="Arial"/>
      <family val="2"/>
    </font>
    <font>
      <sz val="8"/>
      <color indexed="22"/>
      <name val="Arial"/>
      <family val="2"/>
    </font>
    <font>
      <sz val="12"/>
      <color indexed="18"/>
      <name val="Candara"/>
      <family val="2"/>
    </font>
    <font>
      <sz val="10"/>
      <name val="Candara"/>
      <family val="2"/>
    </font>
    <font>
      <sz val="10"/>
      <color rgb="FF0070C0"/>
      <name val="Candara"/>
      <family val="2"/>
    </font>
    <font>
      <sz val="9"/>
      <name val="Candara"/>
      <family val="2"/>
    </font>
    <font>
      <sz val="9"/>
      <color rgb="FF0070C0"/>
      <name val="Candara"/>
      <family val="2"/>
    </font>
    <font>
      <sz val="12"/>
      <color rgb="FFFF0000"/>
      <name val="Candara"/>
      <family val="2"/>
    </font>
    <font>
      <sz val="11"/>
      <color theme="1"/>
      <name val="Calibri"/>
      <family val="2"/>
      <scheme val="minor"/>
    </font>
    <font>
      <sz val="9"/>
      <color theme="0"/>
      <name val="Candara"/>
      <family val="2"/>
    </font>
    <font>
      <sz val="8"/>
      <color indexed="23"/>
      <name val="Arial"/>
      <family val="2"/>
    </font>
    <font>
      <sz val="9"/>
      <color theme="0" tint="-0.499984740745262"/>
      <name val="Calibri"/>
      <family val="2"/>
    </font>
    <font>
      <sz val="9"/>
      <color theme="1"/>
      <name val="Candara"/>
      <family val="2"/>
    </font>
    <font>
      <sz val="8"/>
      <color theme="0" tint="-0.499984740745262"/>
      <name val="Candara"/>
      <family val="2"/>
    </font>
    <font>
      <sz val="9"/>
      <color theme="1" tint="0.34998626667073579"/>
      <name val="Candara"/>
      <family val="2"/>
    </font>
    <font>
      <sz val="11"/>
      <color theme="1" tint="0.34998626667073579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8"/>
      <color indexed="18"/>
      <name val="Arial"/>
      <family val="2"/>
    </font>
    <font>
      <sz val="9"/>
      <color rgb="FFFF0000"/>
      <name val="Candara"/>
      <family val="2"/>
    </font>
    <font>
      <sz val="9"/>
      <color theme="3" tint="0.39997558519241921"/>
      <name val="Bodoni MT Condensed"/>
      <family val="1"/>
    </font>
    <font>
      <sz val="8"/>
      <color indexed="10"/>
      <name val="Arial"/>
      <family val="2"/>
    </font>
    <font>
      <sz val="14"/>
      <color indexed="54"/>
      <name val="Arial"/>
      <family val="2"/>
    </font>
    <font>
      <sz val="9"/>
      <color indexed="62"/>
      <name val="Berlin Sans FB"/>
      <family val="2"/>
    </font>
    <font>
      <i/>
      <sz val="8"/>
      <color indexed="17"/>
      <name val="Arial"/>
      <family val="2"/>
    </font>
    <font>
      <sz val="10"/>
      <color indexed="63"/>
      <name val="Arial"/>
      <family val="2"/>
    </font>
    <font>
      <vertAlign val="subscript"/>
      <sz val="10"/>
      <color indexed="63"/>
      <name val="Arial"/>
      <family val="2"/>
    </font>
    <font>
      <vertAlign val="subscript"/>
      <sz val="8"/>
      <name val="Arial"/>
      <family val="2"/>
    </font>
    <font>
      <sz val="8"/>
      <color theme="0" tint="-0.34998626667073579"/>
      <name val="Arial"/>
      <family val="2"/>
    </font>
    <font>
      <vertAlign val="subscript"/>
      <sz val="8"/>
      <color theme="0" tint="-0.34998626667073579"/>
      <name val="Arial"/>
      <family val="2"/>
    </font>
    <font>
      <vertAlign val="superscript"/>
      <sz val="8"/>
      <name val="Arial"/>
      <family val="2"/>
    </font>
    <font>
      <sz val="8"/>
      <color theme="0" tint="-0.499984740745262"/>
      <name val="Arial"/>
      <family val="2"/>
    </font>
    <font>
      <sz val="12"/>
      <name val="Candara"/>
      <family val="2"/>
    </font>
    <font>
      <sz val="12"/>
      <color theme="1" tint="0.499984740745262"/>
      <name val="Candara"/>
      <family val="2"/>
    </font>
    <font>
      <sz val="8"/>
      <color theme="1" tint="0.499984740745262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8"/>
      <color indexed="63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theme="1" tint="0.499984740745262"/>
      <name val="Arial"/>
      <family val="2"/>
    </font>
    <font>
      <b/>
      <i/>
      <sz val="8"/>
      <color theme="1" tint="0.499984740745262"/>
      <name val="Arial"/>
      <family val="2"/>
    </font>
    <font>
      <sz val="9"/>
      <color rgb="FF0000FF"/>
      <name val="Calibri"/>
      <family val="2"/>
    </font>
    <font>
      <sz val="8"/>
      <color rgb="FF0000FF"/>
      <name val="Arial"/>
      <family val="2"/>
    </font>
    <font>
      <sz val="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23"/>
      <name val="Arial"/>
      <family val="2"/>
    </font>
    <font>
      <b/>
      <sz val="9"/>
      <color indexed="23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8"/>
      <color indexed="62"/>
      <name val="Arial"/>
      <family val="2"/>
    </font>
    <font>
      <i/>
      <sz val="9"/>
      <color theme="0" tint="-0.499984740745262"/>
      <name val="Calibri"/>
      <family val="2"/>
      <scheme val="minor"/>
    </font>
    <font>
      <sz val="8"/>
      <color theme="3" tint="0.59999389629810485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 tint="0.499984740745262"/>
      <name val="Calibri"/>
      <family val="2"/>
    </font>
    <font>
      <i/>
      <sz val="10"/>
      <color theme="1" tint="0.499984740745262"/>
      <name val="Calibri"/>
      <family val="2"/>
    </font>
    <font>
      <sz val="9"/>
      <color theme="1" tint="0.499984740745262"/>
      <name val="Calibri"/>
      <family val="2"/>
    </font>
    <font>
      <i/>
      <sz val="9"/>
      <color theme="1" tint="0.499984740745262"/>
      <name val="Calibri"/>
      <family val="2"/>
    </font>
    <font>
      <sz val="14"/>
      <color rgb="FF000080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 style="thin">
        <color theme="0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5" fillId="0" borderId="0"/>
    <xf numFmtId="0" fontId="15" fillId="0" borderId="0"/>
  </cellStyleXfs>
  <cellXfs count="29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3" fillId="2" borderId="0" xfId="1" quotePrefix="1" applyFont="1" applyFill="1" applyProtection="1">
      <protection locked="0"/>
    </xf>
    <xf numFmtId="0" fontId="3" fillId="2" borderId="0" xfId="1" applyFont="1" applyFill="1" applyProtection="1">
      <protection locked="0"/>
    </xf>
    <xf numFmtId="165" fontId="3" fillId="2" borderId="0" xfId="1" applyNumberFormat="1" applyFont="1" applyFill="1" applyProtection="1">
      <protection locked="0"/>
    </xf>
    <xf numFmtId="0" fontId="4" fillId="2" borderId="0" xfId="1" applyFont="1" applyFill="1" applyProtection="1">
      <protection locked="0"/>
    </xf>
    <xf numFmtId="0" fontId="3" fillId="3" borderId="0" xfId="1" applyFont="1" applyFill="1"/>
    <xf numFmtId="0" fontId="5" fillId="3" borderId="0" xfId="1" applyFont="1" applyFill="1"/>
    <xf numFmtId="165" fontId="3" fillId="3" borderId="0" xfId="1" applyNumberFormat="1" applyFont="1" applyFill="1"/>
    <xf numFmtId="0" fontId="6" fillId="3" borderId="0" xfId="1" applyFont="1" applyFill="1"/>
    <xf numFmtId="0" fontId="7" fillId="3" borderId="0" xfId="1" applyFont="1" applyFill="1" applyAlignment="1">
      <alignment horizontal="right"/>
    </xf>
    <xf numFmtId="164" fontId="7" fillId="3" borderId="0" xfId="1" applyNumberFormat="1" applyFont="1" applyFill="1"/>
    <xf numFmtId="0" fontId="8" fillId="3" borderId="0" xfId="1" applyFont="1" applyFill="1"/>
    <xf numFmtId="0" fontId="9" fillId="3" borderId="0" xfId="1" applyFont="1" applyFill="1"/>
    <xf numFmtId="0" fontId="4" fillId="3" borderId="0" xfId="1" applyFont="1" applyFill="1"/>
    <xf numFmtId="0" fontId="10" fillId="3" borderId="0" xfId="1" applyFont="1" applyFill="1"/>
    <xf numFmtId="0" fontId="11" fillId="3" borderId="0" xfId="1" applyFont="1" applyFill="1"/>
    <xf numFmtId="0" fontId="12" fillId="3" borderId="0" xfId="1" applyFont="1" applyFill="1"/>
    <xf numFmtId="165" fontId="10" fillId="3" borderId="0" xfId="1" applyNumberFormat="1" applyFont="1" applyFill="1"/>
    <xf numFmtId="0" fontId="13" fillId="3" borderId="0" xfId="1" applyFont="1" applyFill="1"/>
    <xf numFmtId="0" fontId="3" fillId="3" borderId="0" xfId="1" applyFont="1" applyFill="1" applyProtection="1">
      <protection locked="0"/>
    </xf>
    <xf numFmtId="165" fontId="3" fillId="3" borderId="0" xfId="1" applyNumberFormat="1" applyFont="1" applyFill="1" applyProtection="1">
      <protection locked="0"/>
    </xf>
    <xf numFmtId="0" fontId="4" fillId="3" borderId="0" xfId="1" applyFont="1" applyFill="1" applyProtection="1">
      <protection locked="0"/>
    </xf>
    <xf numFmtId="0" fontId="14" fillId="3" borderId="0" xfId="1" applyFont="1" applyFill="1" applyAlignment="1" applyProtection="1">
      <alignment horizont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2" fontId="17" fillId="3" borderId="0" xfId="1" applyNumberFormat="1" applyFont="1" applyFill="1" applyProtection="1">
      <protection locked="0"/>
    </xf>
    <xf numFmtId="166" fontId="17" fillId="3" borderId="0" xfId="1" applyNumberFormat="1" applyFont="1" applyFill="1" applyProtection="1">
      <protection locked="0"/>
    </xf>
    <xf numFmtId="2" fontId="18" fillId="2" borderId="0" xfId="1" applyNumberFormat="1" applyFont="1" applyFill="1" applyAlignment="1" applyProtection="1">
      <alignment horizontal="left" vertical="center"/>
      <protection locked="0"/>
    </xf>
    <xf numFmtId="0" fontId="2" fillId="3" borderId="0" xfId="1" applyFill="1" applyProtection="1">
      <protection locked="0"/>
    </xf>
    <xf numFmtId="0" fontId="16" fillId="4" borderId="6" xfId="1" applyFont="1" applyFill="1" applyBorder="1" applyAlignment="1" applyProtection="1">
      <alignment horizontal="right" vertical="center" indent="1"/>
      <protection locked="0"/>
    </xf>
    <xf numFmtId="0" fontId="12" fillId="2" borderId="4" xfId="2" applyFont="1" applyFill="1" applyBorder="1" applyAlignment="1" applyProtection="1">
      <alignment horizontal="right" vertical="center" indent="1"/>
      <protection locked="0"/>
    </xf>
    <xf numFmtId="164" fontId="12" fillId="3" borderId="4" xfId="1" applyNumberFormat="1" applyFont="1" applyFill="1" applyBorder="1" applyAlignment="1" applyProtection="1">
      <alignment horizontal="right" vertical="center" indent="1"/>
      <protection locked="0"/>
    </xf>
    <xf numFmtId="2" fontId="18" fillId="2" borderId="0" xfId="1" applyNumberFormat="1" applyFont="1" applyFill="1" applyAlignment="1" applyProtection="1">
      <alignment horizontal="left" vertical="center" indent="1"/>
      <protection locked="0"/>
    </xf>
    <xf numFmtId="0" fontId="16" fillId="2" borderId="0" xfId="1" applyFont="1" applyFill="1" applyAlignment="1" applyProtection="1">
      <alignment horizontal="center" vertical="center"/>
      <protection locked="0"/>
    </xf>
    <xf numFmtId="0" fontId="12" fillId="2" borderId="0" xfId="2" applyFont="1" applyFill="1" applyAlignment="1" applyProtection="1">
      <alignment horizontal="right" vertical="center" indent="1"/>
      <protection locked="0"/>
    </xf>
    <xf numFmtId="164" fontId="12" fillId="3" borderId="0" xfId="1" applyNumberFormat="1" applyFont="1" applyFill="1" applyAlignment="1" applyProtection="1">
      <alignment horizontal="right" vertical="center" indent="1"/>
      <protection locked="0"/>
    </xf>
    <xf numFmtId="0" fontId="16" fillId="2" borderId="0" xfId="1" applyFont="1" applyFill="1" applyAlignment="1" applyProtection="1">
      <alignment horizontal="right" vertical="center"/>
      <protection locked="0"/>
    </xf>
    <xf numFmtId="0" fontId="20" fillId="3" borderId="0" xfId="1" applyFont="1" applyFill="1" applyAlignment="1" applyProtection="1">
      <alignment horizontal="left"/>
      <protection locked="0"/>
    </xf>
    <xf numFmtId="0" fontId="12" fillId="2" borderId="2" xfId="2" applyFont="1" applyFill="1" applyBorder="1" applyAlignment="1" applyProtection="1">
      <alignment horizontal="right" vertical="center" indent="1"/>
      <protection locked="0"/>
    </xf>
    <xf numFmtId="164" fontId="12" fillId="3" borderId="2" xfId="1" applyNumberFormat="1" applyFont="1" applyFill="1" applyBorder="1" applyAlignment="1" applyProtection="1">
      <alignment horizontal="right" vertical="center" indent="1"/>
      <protection locked="0"/>
    </xf>
    <xf numFmtId="0" fontId="21" fillId="2" borderId="3" xfId="2" applyFont="1" applyFill="1" applyBorder="1" applyAlignment="1" applyProtection="1">
      <alignment horizontal="right" vertical="center" indent="1"/>
      <protection locked="0"/>
    </xf>
    <xf numFmtId="164" fontId="21" fillId="3" borderId="3" xfId="1" applyNumberFormat="1" applyFont="1" applyFill="1" applyBorder="1" applyAlignment="1" applyProtection="1">
      <alignment horizontal="right" vertical="center" indent="1"/>
      <protection locked="0"/>
    </xf>
    <xf numFmtId="0" fontId="21" fillId="2" borderId="2" xfId="2" applyFont="1" applyFill="1" applyBorder="1" applyAlignment="1" applyProtection="1">
      <alignment horizontal="right" vertical="center" indent="1"/>
      <protection locked="0"/>
    </xf>
    <xf numFmtId="164" fontId="21" fillId="3" borderId="2" xfId="1" applyNumberFormat="1" applyFont="1" applyFill="1" applyBorder="1" applyAlignment="1" applyProtection="1">
      <alignment horizontal="right" vertical="center" indent="1"/>
      <protection locked="0"/>
    </xf>
    <xf numFmtId="0" fontId="23" fillId="2" borderId="0" xfId="1" applyFont="1" applyFill="1" applyProtection="1">
      <protection locked="0"/>
    </xf>
    <xf numFmtId="2" fontId="18" fillId="2" borderId="0" xfId="1" applyNumberFormat="1" applyFont="1" applyFill="1" applyAlignment="1" applyProtection="1">
      <alignment horizontal="left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24" fillId="3" borderId="0" xfId="1" applyFont="1" applyFill="1" applyAlignment="1" applyProtection="1">
      <alignment vertical="center"/>
      <protection locked="0"/>
    </xf>
    <xf numFmtId="164" fontId="25" fillId="3" borderId="0" xfId="1" applyNumberFormat="1" applyFont="1" applyFill="1" applyAlignment="1" applyProtection="1">
      <alignment horizontal="right" vertical="center" indent="1"/>
      <protection locked="0"/>
    </xf>
    <xf numFmtId="164" fontId="25" fillId="3" borderId="0" xfId="1" applyNumberFormat="1" applyFont="1" applyFill="1" applyAlignment="1" applyProtection="1">
      <alignment horizontal="right" vertical="center"/>
      <protection locked="0"/>
    </xf>
    <xf numFmtId="0" fontId="3" fillId="3" borderId="2" xfId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0" fontId="4" fillId="3" borderId="2" xfId="1" applyFont="1" applyFill="1" applyBorder="1" applyProtection="1">
      <protection locked="0"/>
    </xf>
    <xf numFmtId="0" fontId="24" fillId="3" borderId="2" xfId="1" applyFont="1" applyFill="1" applyBorder="1" applyProtection="1">
      <protection locked="0"/>
    </xf>
    <xf numFmtId="0" fontId="10" fillId="3" borderId="2" xfId="1" applyFont="1" applyFill="1" applyBorder="1" applyAlignment="1" applyProtection="1">
      <alignment horizontal="right"/>
      <protection locked="0"/>
    </xf>
    <xf numFmtId="2" fontId="10" fillId="3" borderId="2" xfId="1" applyNumberFormat="1" applyFont="1" applyFill="1" applyBorder="1" applyAlignment="1" applyProtection="1">
      <alignment horizontal="right"/>
      <protection locked="0"/>
    </xf>
    <xf numFmtId="2" fontId="17" fillId="3" borderId="2" xfId="1" applyNumberFormat="1" applyFont="1" applyFill="1" applyBorder="1" applyProtection="1">
      <protection locked="0"/>
    </xf>
    <xf numFmtId="0" fontId="3" fillId="0" borderId="0" xfId="1" applyFont="1" applyProtection="1">
      <protection locked="0"/>
    </xf>
    <xf numFmtId="165" fontId="3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165" fontId="17" fillId="0" borderId="0" xfId="1" applyNumberFormat="1" applyFont="1" applyAlignment="1" applyProtection="1">
      <alignment horizontal="center" vertical="center"/>
      <protection locked="0"/>
    </xf>
    <xf numFmtId="3" fontId="27" fillId="0" borderId="0" xfId="1" applyNumberFormat="1" applyFont="1" applyAlignment="1" applyProtection="1">
      <alignment vertical="center"/>
      <protection locked="0"/>
    </xf>
    <xf numFmtId="0" fontId="28" fillId="0" borderId="0" xfId="1" applyFont="1" applyProtection="1">
      <protection locked="0"/>
    </xf>
    <xf numFmtId="0" fontId="29" fillId="0" borderId="0" xfId="1" applyFont="1" applyAlignment="1" applyProtection="1">
      <alignment horizontal="center" vertical="center"/>
      <protection locked="0"/>
    </xf>
    <xf numFmtId="0" fontId="30" fillId="0" borderId="0" xfId="1" applyFont="1" applyProtection="1">
      <protection locked="0"/>
    </xf>
    <xf numFmtId="0" fontId="37" fillId="0" borderId="0" xfId="1" applyFont="1" applyAlignment="1">
      <alignment horizontal="right" vertical="center"/>
    </xf>
    <xf numFmtId="0" fontId="3" fillId="0" borderId="0" xfId="1" applyFont="1" applyAlignment="1" applyProtection="1">
      <alignment horizontal="right" vertical="center" wrapText="1"/>
      <protection locked="0"/>
    </xf>
    <xf numFmtId="0" fontId="38" fillId="0" borderId="0" xfId="1" applyFont="1" applyAlignment="1" applyProtection="1">
      <alignment horizontal="left"/>
      <protection locked="0"/>
    </xf>
    <xf numFmtId="0" fontId="39" fillId="0" borderId="0" xfId="1" applyFont="1" applyAlignment="1" applyProtection="1">
      <alignment horizontal="left"/>
      <protection locked="0"/>
    </xf>
    <xf numFmtId="0" fontId="40" fillId="0" borderId="0" xfId="1" applyFont="1" applyProtection="1">
      <protection locked="0"/>
    </xf>
    <xf numFmtId="0" fontId="42" fillId="0" borderId="0" xfId="1" applyFont="1" applyAlignment="1">
      <alignment vertical="center"/>
    </xf>
    <xf numFmtId="0" fontId="2" fillId="0" borderId="0" xfId="1" applyAlignment="1" applyProtection="1">
      <alignment vertical="center"/>
      <protection locked="0"/>
    </xf>
    <xf numFmtId="164" fontId="4" fillId="0" borderId="9" xfId="1" applyNumberFormat="1" applyFont="1" applyBorder="1" applyAlignment="1" applyProtection="1">
      <alignment horizontal="left"/>
      <protection locked="0"/>
    </xf>
    <xf numFmtId="164" fontId="4" fillId="0" borderId="9" xfId="1" applyNumberFormat="1" applyFont="1" applyBorder="1" applyAlignment="1" applyProtection="1">
      <alignment horizontal="right"/>
      <protection locked="0"/>
    </xf>
    <xf numFmtId="165" fontId="4" fillId="0" borderId="9" xfId="1" applyNumberFormat="1" applyFont="1" applyBorder="1" applyAlignment="1" applyProtection="1">
      <alignment horizontal="right"/>
      <protection locked="0"/>
    </xf>
    <xf numFmtId="164" fontId="4" fillId="0" borderId="0" xfId="1" applyNumberFormat="1" applyFont="1" applyAlignment="1" applyProtection="1">
      <alignment horizontal="right"/>
      <protection locked="0"/>
    </xf>
    <xf numFmtId="0" fontId="43" fillId="0" borderId="0" xfId="1" applyFont="1" applyProtection="1">
      <protection locked="0"/>
    </xf>
    <xf numFmtId="2" fontId="43" fillId="0" borderId="0" xfId="1" quotePrefix="1" applyNumberFormat="1" applyFont="1" applyProtection="1">
      <protection locked="0"/>
    </xf>
    <xf numFmtId="0" fontId="34" fillId="0" borderId="0" xfId="1" applyFont="1" applyProtection="1">
      <protection locked="0"/>
    </xf>
    <xf numFmtId="166" fontId="3" fillId="0" borderId="0" xfId="1" applyNumberFormat="1" applyFont="1" applyProtection="1">
      <protection locked="0"/>
    </xf>
    <xf numFmtId="0" fontId="3" fillId="0" borderId="0" xfId="1" applyFont="1"/>
    <xf numFmtId="0" fontId="44" fillId="0" borderId="0" xfId="1" applyFont="1" applyAlignment="1" applyProtection="1">
      <alignment horizontal="left"/>
      <protection locked="0"/>
    </xf>
    <xf numFmtId="0" fontId="46" fillId="0" borderId="0" xfId="1" applyFont="1" applyAlignment="1" applyProtection="1">
      <alignment horizontal="left"/>
      <protection locked="0"/>
    </xf>
    <xf numFmtId="0" fontId="48" fillId="0" borderId="0" xfId="2" applyFont="1" applyAlignment="1">
      <alignment horizontal="right"/>
    </xf>
    <xf numFmtId="167" fontId="49" fillId="0" borderId="0" xfId="1" applyNumberFormat="1" applyFont="1" applyProtection="1">
      <protection locked="0"/>
    </xf>
    <xf numFmtId="0" fontId="27" fillId="0" borderId="0" xfId="1" applyFont="1" applyProtection="1">
      <protection locked="0"/>
    </xf>
    <xf numFmtId="0" fontId="27" fillId="0" borderId="10" xfId="1" applyFont="1" applyBorder="1" applyAlignment="1" applyProtection="1">
      <alignment horizontal="left"/>
      <protection locked="0"/>
    </xf>
    <xf numFmtId="3" fontId="27" fillId="0" borderId="0" xfId="1" quotePrefix="1" applyNumberFormat="1" applyFont="1" applyProtection="1">
      <protection locked="0"/>
    </xf>
    <xf numFmtId="4" fontId="27" fillId="0" borderId="0" xfId="1" quotePrefix="1" applyNumberFormat="1" applyFont="1" applyProtection="1">
      <protection locked="0"/>
    </xf>
    <xf numFmtId="164" fontId="27" fillId="0" borderId="11" xfId="1" quotePrefix="1" applyNumberFormat="1" applyFont="1" applyBorder="1" applyProtection="1">
      <protection locked="0"/>
    </xf>
    <xf numFmtId="167" fontId="3" fillId="0" borderId="0" xfId="1" quotePrefix="1" applyNumberFormat="1" applyFont="1" applyProtection="1">
      <protection locked="0"/>
    </xf>
    <xf numFmtId="167" fontId="43" fillId="0" borderId="0" xfId="1" applyNumberFormat="1" applyFont="1" applyProtection="1">
      <protection locked="0"/>
    </xf>
    <xf numFmtId="167" fontId="3" fillId="0" borderId="0" xfId="1" applyNumberFormat="1" applyFont="1" applyProtection="1">
      <protection locked="0"/>
    </xf>
    <xf numFmtId="3" fontId="43" fillId="0" borderId="0" xfId="1" quotePrefix="1" applyNumberFormat="1" applyFont="1" applyProtection="1">
      <protection locked="0"/>
    </xf>
    <xf numFmtId="2" fontId="3" fillId="0" borderId="0" xfId="1" applyNumberFormat="1" applyFont="1" applyProtection="1">
      <protection locked="0"/>
    </xf>
    <xf numFmtId="1" fontId="3" fillId="0" borderId="0" xfId="1" applyNumberFormat="1" applyFont="1" applyProtection="1">
      <protection locked="0"/>
    </xf>
    <xf numFmtId="168" fontId="34" fillId="0" borderId="0" xfId="1" applyNumberFormat="1" applyFont="1" applyProtection="1">
      <protection locked="0"/>
    </xf>
    <xf numFmtId="2" fontId="34" fillId="0" borderId="0" xfId="1" applyNumberFormat="1" applyFont="1" applyProtection="1">
      <protection locked="0"/>
    </xf>
    <xf numFmtId="164" fontId="34" fillId="0" borderId="0" xfId="1" applyNumberFormat="1" applyFont="1" applyProtection="1">
      <protection locked="0"/>
    </xf>
    <xf numFmtId="166" fontId="50" fillId="0" borderId="0" xfId="1" applyNumberFormat="1" applyFont="1" applyProtection="1">
      <protection locked="0"/>
    </xf>
    <xf numFmtId="167" fontId="50" fillId="0" borderId="0" xfId="1" applyNumberFormat="1" applyFont="1" applyProtection="1">
      <protection locked="0"/>
    </xf>
    <xf numFmtId="2" fontId="51" fillId="0" borderId="0" xfId="1" applyNumberFormat="1" applyFont="1"/>
    <xf numFmtId="0" fontId="27" fillId="0" borderId="0" xfId="1" applyFont="1" applyAlignment="1" applyProtection="1">
      <alignment horizontal="left"/>
      <protection locked="0"/>
    </xf>
    <xf numFmtId="164" fontId="27" fillId="0" borderId="0" xfId="1" quotePrefix="1" applyNumberFormat="1" applyFont="1" applyProtection="1">
      <protection locked="0"/>
    </xf>
    <xf numFmtId="1" fontId="34" fillId="0" borderId="0" xfId="1" applyNumberFormat="1" applyFont="1" applyProtection="1">
      <protection locked="0"/>
    </xf>
    <xf numFmtId="0" fontId="53" fillId="0" borderId="0" xfId="1" applyFont="1" applyAlignment="1" applyProtection="1">
      <alignment horizontal="left"/>
      <protection locked="0"/>
    </xf>
    <xf numFmtId="0" fontId="54" fillId="0" borderId="0" xfId="1" applyFont="1" applyAlignment="1" applyProtection="1">
      <alignment horizontal="left"/>
      <protection locked="0"/>
    </xf>
    <xf numFmtId="0" fontId="17" fillId="0" borderId="14" xfId="1" applyFont="1" applyBorder="1" applyAlignment="1" applyProtection="1">
      <alignment horizontal="right"/>
      <protection locked="0"/>
    </xf>
    <xf numFmtId="0" fontId="55" fillId="0" borderId="0" xfId="1" applyFont="1" applyAlignment="1">
      <alignment horizontal="right"/>
    </xf>
    <xf numFmtId="2" fontId="17" fillId="0" borderId="0" xfId="1" applyNumberFormat="1" applyFont="1" applyProtection="1">
      <protection locked="0"/>
    </xf>
    <xf numFmtId="166" fontId="17" fillId="0" borderId="0" xfId="1" applyNumberFormat="1" applyFont="1" applyProtection="1">
      <protection locked="0"/>
    </xf>
    <xf numFmtId="0" fontId="55" fillId="0" borderId="2" xfId="1" applyFont="1" applyBorder="1" applyAlignment="1">
      <alignment horizontal="right"/>
    </xf>
    <xf numFmtId="0" fontId="3" fillId="0" borderId="2" xfId="1" applyFont="1" applyBorder="1" applyProtection="1">
      <protection locked="0"/>
    </xf>
    <xf numFmtId="0" fontId="51" fillId="0" borderId="0" xfId="1" applyFont="1" applyProtection="1">
      <protection locked="0"/>
    </xf>
    <xf numFmtId="164" fontId="55" fillId="0" borderId="0" xfId="1" applyNumberFormat="1" applyFont="1"/>
    <xf numFmtId="0" fontId="55" fillId="0" borderId="0" xfId="1" applyFont="1"/>
    <xf numFmtId="0" fontId="51" fillId="0" borderId="2" xfId="1" applyFont="1" applyBorder="1" applyProtection="1">
      <protection locked="0"/>
    </xf>
    <xf numFmtId="164" fontId="55" fillId="0" borderId="2" xfId="1" applyNumberFormat="1" applyFont="1" applyBorder="1"/>
    <xf numFmtId="164" fontId="56" fillId="0" borderId="0" xfId="1" applyNumberFormat="1" applyFont="1"/>
    <xf numFmtId="0" fontId="27" fillId="0" borderId="2" xfId="1" applyFont="1" applyBorder="1" applyAlignment="1" applyProtection="1">
      <alignment horizontal="left"/>
      <protection locked="0"/>
    </xf>
    <xf numFmtId="3" fontId="27" fillId="0" borderId="2" xfId="1" quotePrefix="1" applyNumberFormat="1" applyFont="1" applyBorder="1" applyProtection="1">
      <protection locked="0"/>
    </xf>
    <xf numFmtId="4" fontId="27" fillId="0" borderId="2" xfId="1" quotePrefix="1" applyNumberFormat="1" applyFont="1" applyBorder="1" applyProtection="1">
      <protection locked="0"/>
    </xf>
    <xf numFmtId="164" fontId="27" fillId="0" borderId="2" xfId="1" quotePrefix="1" applyNumberFormat="1" applyFont="1" applyBorder="1" applyProtection="1">
      <protection locked="0"/>
    </xf>
    <xf numFmtId="166" fontId="27" fillId="0" borderId="0" xfId="1" applyNumberFormat="1" applyFont="1" applyProtection="1">
      <protection locked="0"/>
    </xf>
    <xf numFmtId="168" fontId="50" fillId="0" borderId="0" xfId="1" applyNumberFormat="1" applyFont="1" applyProtection="1">
      <protection locked="0"/>
    </xf>
    <xf numFmtId="168" fontId="3" fillId="0" borderId="0" xfId="1" applyNumberFormat="1" applyFont="1" applyProtection="1">
      <protection locked="0"/>
    </xf>
    <xf numFmtId="2" fontId="17" fillId="0" borderId="15" xfId="1" applyNumberFormat="1" applyFont="1" applyBorder="1" applyProtection="1">
      <protection locked="0"/>
    </xf>
    <xf numFmtId="166" fontId="17" fillId="0" borderId="15" xfId="1" applyNumberFormat="1" applyFont="1" applyBorder="1" applyProtection="1">
      <protection locked="0"/>
    </xf>
    <xf numFmtId="0" fontId="57" fillId="0" borderId="0" xfId="1" applyFont="1" applyProtection="1">
      <protection locked="0"/>
    </xf>
    <xf numFmtId="167" fontId="57" fillId="0" borderId="0" xfId="1" applyNumberFormat="1" applyFont="1" applyProtection="1">
      <protection locked="0"/>
    </xf>
    <xf numFmtId="0" fontId="57" fillId="0" borderId="0" xfId="1" applyFont="1" applyAlignment="1" applyProtection="1">
      <alignment horizontal="right"/>
      <protection locked="0"/>
    </xf>
    <xf numFmtId="167" fontId="58" fillId="0" borderId="0" xfId="1" applyNumberFormat="1" applyFont="1" applyProtection="1">
      <protection locked="0"/>
    </xf>
    <xf numFmtId="164" fontId="27" fillId="0" borderId="16" xfId="1" quotePrefix="1" applyNumberFormat="1" applyFont="1" applyBorder="1" applyProtection="1">
      <protection locked="0"/>
    </xf>
    <xf numFmtId="167" fontId="3" fillId="0" borderId="17" xfId="1" quotePrefix="1" applyNumberFormat="1" applyFont="1" applyBorder="1" applyProtection="1">
      <protection locked="0"/>
    </xf>
    <xf numFmtId="167" fontId="43" fillId="0" borderId="17" xfId="1" applyNumberFormat="1" applyFont="1" applyBorder="1" applyProtection="1">
      <protection locked="0"/>
    </xf>
    <xf numFmtId="167" fontId="3" fillId="0" borderId="17" xfId="1" applyNumberFormat="1" applyFont="1" applyBorder="1" applyProtection="1">
      <protection locked="0"/>
    </xf>
    <xf numFmtId="3" fontId="43" fillId="0" borderId="17" xfId="1" quotePrefix="1" applyNumberFormat="1" applyFont="1" applyBorder="1" applyProtection="1">
      <protection locked="0"/>
    </xf>
    <xf numFmtId="2" fontId="3" fillId="0" borderId="17" xfId="1" applyNumberFormat="1" applyFont="1" applyBorder="1" applyProtection="1">
      <protection locked="0"/>
    </xf>
    <xf numFmtId="1" fontId="3" fillId="0" borderId="17" xfId="1" applyNumberFormat="1" applyFont="1" applyBorder="1" applyProtection="1">
      <protection locked="0"/>
    </xf>
    <xf numFmtId="168" fontId="34" fillId="0" borderId="17" xfId="1" applyNumberFormat="1" applyFont="1" applyBorder="1" applyProtection="1">
      <protection locked="0"/>
    </xf>
    <xf numFmtId="2" fontId="34" fillId="0" borderId="17" xfId="1" applyNumberFormat="1" applyFont="1" applyBorder="1" applyProtection="1">
      <protection locked="0"/>
    </xf>
    <xf numFmtId="1" fontId="34" fillId="0" borderId="17" xfId="1" applyNumberFormat="1" applyFont="1" applyBorder="1" applyProtection="1">
      <protection locked="0"/>
    </xf>
    <xf numFmtId="166" fontId="3" fillId="0" borderId="17" xfId="1" applyNumberFormat="1" applyFont="1" applyBorder="1" applyProtection="1">
      <protection locked="0"/>
    </xf>
    <xf numFmtId="166" fontId="50" fillId="0" borderId="17" xfId="1" applyNumberFormat="1" applyFont="1" applyBorder="1" applyProtection="1">
      <protection locked="0"/>
    </xf>
    <xf numFmtId="167" fontId="50" fillId="0" borderId="17" xfId="1" applyNumberFormat="1" applyFont="1" applyBorder="1" applyProtection="1">
      <protection locked="0"/>
    </xf>
    <xf numFmtId="3" fontId="3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164" fontId="44" fillId="0" borderId="0" xfId="1" applyNumberFormat="1" applyFont="1" applyProtection="1">
      <protection locked="0"/>
    </xf>
    <xf numFmtId="166" fontId="43" fillId="0" borderId="0" xfId="1" applyNumberFormat="1" applyFont="1" applyProtection="1">
      <protection locked="0"/>
    </xf>
    <xf numFmtId="165" fontId="3" fillId="0" borderId="0" xfId="1" applyNumberFormat="1" applyFont="1" applyAlignment="1" applyProtection="1">
      <alignment horizontal="right"/>
      <protection locked="0"/>
    </xf>
    <xf numFmtId="166" fontId="59" fillId="0" borderId="0" xfId="1" applyNumberFormat="1" applyFont="1" applyProtection="1">
      <protection locked="0"/>
    </xf>
    <xf numFmtId="1" fontId="43" fillId="0" borderId="0" xfId="1" applyNumberFormat="1" applyFont="1" applyProtection="1">
      <protection locked="0"/>
    </xf>
    <xf numFmtId="0" fontId="59" fillId="0" borderId="0" xfId="1" applyFont="1" applyAlignment="1" applyProtection="1">
      <alignment horizontal="right"/>
      <protection locked="0"/>
    </xf>
    <xf numFmtId="0" fontId="3" fillId="0" borderId="18" xfId="1" applyFont="1" applyBorder="1" applyAlignment="1" applyProtection="1">
      <alignment horizontal="right"/>
      <protection locked="0"/>
    </xf>
    <xf numFmtId="166" fontId="3" fillId="0" borderId="19" xfId="1" applyNumberFormat="1" applyFont="1" applyBorder="1" applyProtection="1">
      <protection locked="0"/>
    </xf>
    <xf numFmtId="2" fontId="3" fillId="0" borderId="0" xfId="1" applyNumberFormat="1" applyFont="1" applyAlignment="1" applyProtection="1">
      <alignment horizontal="left" indent="1"/>
      <protection locked="0"/>
    </xf>
    <xf numFmtId="2" fontId="3" fillId="0" borderId="0" xfId="1" applyNumberFormat="1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right"/>
      <protection locked="0"/>
    </xf>
    <xf numFmtId="2" fontId="17" fillId="0" borderId="0" xfId="1" applyNumberFormat="1" applyFont="1" applyAlignment="1" applyProtection="1">
      <alignment horizontal="right"/>
      <protection locked="0"/>
    </xf>
    <xf numFmtId="4" fontId="17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2" fontId="44" fillId="0" borderId="0" xfId="1" applyNumberFormat="1" applyFont="1" applyProtection="1">
      <protection locked="0"/>
    </xf>
    <xf numFmtId="0" fontId="3" fillId="0" borderId="20" xfId="1" applyFont="1" applyBorder="1" applyAlignment="1" applyProtection="1">
      <alignment horizontal="right"/>
      <protection locked="0"/>
    </xf>
    <xf numFmtId="166" fontId="27" fillId="0" borderId="21" xfId="1" applyNumberFormat="1" applyFont="1" applyBorder="1" applyProtection="1">
      <protection locked="0"/>
    </xf>
    <xf numFmtId="166" fontId="3" fillId="0" borderId="0" xfId="1" applyNumberFormat="1" applyFont="1" applyAlignment="1" applyProtection="1">
      <alignment horizontal="left" indent="1"/>
      <protection locked="0"/>
    </xf>
    <xf numFmtId="166" fontId="3" fillId="0" borderId="0" xfId="1" applyNumberFormat="1" applyFont="1" applyAlignment="1" applyProtection="1">
      <alignment horizontal="right"/>
      <protection locked="0"/>
    </xf>
    <xf numFmtId="0" fontId="44" fillId="0" borderId="0" xfId="1" applyFont="1" applyAlignment="1" applyProtection="1">
      <alignment horizontal="right"/>
      <protection locked="0"/>
    </xf>
    <xf numFmtId="167" fontId="44" fillId="0" borderId="0" xfId="1" applyNumberFormat="1" applyFont="1" applyProtection="1">
      <protection locked="0"/>
    </xf>
    <xf numFmtId="0" fontId="49" fillId="0" borderId="22" xfId="1" applyFont="1" applyBorder="1" applyProtection="1">
      <protection locked="0"/>
    </xf>
    <xf numFmtId="164" fontId="49" fillId="0" borderId="22" xfId="1" applyNumberFormat="1" applyFont="1" applyBorder="1" applyAlignment="1" applyProtection="1">
      <alignment horizontal="right"/>
      <protection locked="0"/>
    </xf>
    <xf numFmtId="0" fontId="49" fillId="0" borderId="0" xfId="1" applyFont="1" applyProtection="1">
      <protection locked="0"/>
    </xf>
    <xf numFmtId="3" fontId="49" fillId="0" borderId="0" xfId="1" applyNumberFormat="1" applyFont="1" applyProtection="1">
      <protection locked="0"/>
    </xf>
    <xf numFmtId="169" fontId="49" fillId="0" borderId="0" xfId="1" applyNumberFormat="1" applyFont="1" applyProtection="1">
      <protection locked="0"/>
    </xf>
    <xf numFmtId="0" fontId="49" fillId="0" borderId="23" xfId="1" applyFont="1" applyBorder="1" applyProtection="1">
      <protection locked="0"/>
    </xf>
    <xf numFmtId="3" fontId="49" fillId="0" borderId="23" xfId="1" applyNumberFormat="1" applyFont="1" applyBorder="1" applyProtection="1">
      <protection locked="0"/>
    </xf>
    <xf numFmtId="169" fontId="49" fillId="0" borderId="23" xfId="1" applyNumberFormat="1" applyFont="1" applyBorder="1" applyProtection="1">
      <protection locked="0"/>
    </xf>
    <xf numFmtId="0" fontId="60" fillId="0" borderId="0" xfId="2" applyFont="1" applyAlignment="1" applyProtection="1">
      <alignment horizontal="right"/>
      <protection locked="0"/>
    </xf>
    <xf numFmtId="165" fontId="60" fillId="0" borderId="0" xfId="2" applyNumberFormat="1" applyFont="1" applyProtection="1">
      <protection locked="0"/>
    </xf>
    <xf numFmtId="164" fontId="4" fillId="0" borderId="25" xfId="1" applyNumberFormat="1" applyFont="1" applyBorder="1" applyAlignment="1" applyProtection="1">
      <alignment horizontal="left"/>
      <protection locked="0"/>
    </xf>
    <xf numFmtId="164" fontId="4" fillId="0" borderId="25" xfId="1" applyNumberFormat="1" applyFont="1" applyBorder="1" applyAlignment="1" applyProtection="1">
      <alignment horizontal="right"/>
      <protection locked="0"/>
    </xf>
    <xf numFmtId="165" fontId="4" fillId="0" borderId="25" xfId="1" applyNumberFormat="1" applyFont="1" applyBorder="1" applyAlignment="1" applyProtection="1">
      <alignment horizontal="right"/>
      <protection locked="0"/>
    </xf>
    <xf numFmtId="0" fontId="27" fillId="0" borderId="17" xfId="1" applyFont="1" applyBorder="1" applyAlignment="1" applyProtection="1">
      <alignment horizontal="left"/>
      <protection locked="0"/>
    </xf>
    <xf numFmtId="3" fontId="27" fillId="0" borderId="17" xfId="1" quotePrefix="1" applyNumberFormat="1" applyFont="1" applyBorder="1" applyProtection="1">
      <protection locked="0"/>
    </xf>
    <xf numFmtId="4" fontId="27" fillId="0" borderId="17" xfId="1" quotePrefix="1" applyNumberFormat="1" applyFont="1" applyBorder="1" applyProtection="1">
      <protection locked="0"/>
    </xf>
    <xf numFmtId="164" fontId="27" fillId="0" borderId="17" xfId="1" quotePrefix="1" applyNumberFormat="1" applyFont="1" applyBorder="1" applyProtection="1">
      <protection locked="0"/>
    </xf>
    <xf numFmtId="164" fontId="27" fillId="0" borderId="26" xfId="1" quotePrefix="1" applyNumberFormat="1" applyFont="1" applyBorder="1" applyProtection="1">
      <protection locked="0"/>
    </xf>
    <xf numFmtId="3" fontId="43" fillId="0" borderId="0" xfId="1" applyNumberFormat="1" applyFont="1" applyProtection="1">
      <protection locked="0"/>
    </xf>
    <xf numFmtId="166" fontId="27" fillId="0" borderId="27" xfId="1" applyNumberFormat="1" applyFont="1" applyBorder="1" applyProtection="1">
      <protection locked="0"/>
    </xf>
    <xf numFmtId="0" fontId="61" fillId="0" borderId="0" xfId="1" applyFont="1" applyProtection="1">
      <protection locked="0"/>
    </xf>
    <xf numFmtId="0" fontId="62" fillId="2" borderId="0" xfId="0" applyFont="1" applyFill="1"/>
    <xf numFmtId="0" fontId="1" fillId="0" borderId="0" xfId="0" applyFont="1" applyFill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0" borderId="2" xfId="0" applyFont="1" applyFill="1" applyBorder="1"/>
    <xf numFmtId="3" fontId="1" fillId="0" borderId="2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0" fontId="63" fillId="0" borderId="0" xfId="0" applyFont="1"/>
    <xf numFmtId="0" fontId="64" fillId="0" borderId="12" xfId="0" applyFont="1" applyFill="1" applyBorder="1" applyAlignment="1">
      <alignment horizontal="centerContinuous"/>
    </xf>
    <xf numFmtId="0" fontId="63" fillId="0" borderId="0" xfId="0" applyFont="1" applyFill="1" applyBorder="1" applyAlignment="1"/>
    <xf numFmtId="0" fontId="63" fillId="0" borderId="13" xfId="0" applyFont="1" applyFill="1" applyBorder="1" applyAlignment="1"/>
    <xf numFmtId="0" fontId="64" fillId="0" borderId="12" xfId="0" applyFont="1" applyFill="1" applyBorder="1" applyAlignment="1">
      <alignment horizontal="center"/>
    </xf>
    <xf numFmtId="0" fontId="65" fillId="0" borderId="0" xfId="0" applyFont="1"/>
    <xf numFmtId="0" fontId="66" fillId="0" borderId="12" xfId="0" applyFont="1" applyFill="1" applyBorder="1" applyAlignment="1">
      <alignment horizontal="centerContinuous"/>
    </xf>
    <xf numFmtId="0" fontId="65" fillId="0" borderId="0" xfId="0" applyFont="1" applyFill="1" applyBorder="1" applyAlignment="1"/>
    <xf numFmtId="0" fontId="65" fillId="0" borderId="13" xfId="0" applyFont="1" applyFill="1" applyBorder="1" applyAlignment="1"/>
    <xf numFmtId="0" fontId="66" fillId="0" borderId="12" xfId="0" applyFont="1" applyFill="1" applyBorder="1" applyAlignment="1">
      <alignment horizontal="center"/>
    </xf>
    <xf numFmtId="0" fontId="67" fillId="0" borderId="0" xfId="0" applyFont="1"/>
    <xf numFmtId="0" fontId="68" fillId="0" borderId="12" xfId="0" applyFont="1" applyFill="1" applyBorder="1" applyAlignment="1">
      <alignment horizontal="centerContinuous"/>
    </xf>
    <xf numFmtId="0" fontId="67" fillId="0" borderId="0" xfId="0" applyFont="1" applyFill="1" applyBorder="1" applyAlignment="1"/>
    <xf numFmtId="0" fontId="67" fillId="0" borderId="13" xfId="0" applyFont="1" applyFill="1" applyBorder="1" applyAlignment="1"/>
    <xf numFmtId="0" fontId="68" fillId="0" borderId="12" xfId="0" applyFont="1" applyFill="1" applyBorder="1" applyAlignment="1">
      <alignment horizontal="center"/>
    </xf>
    <xf numFmtId="165" fontId="17" fillId="0" borderId="0" xfId="1" applyNumberFormat="1" applyFont="1" applyProtection="1">
      <protection locked="0"/>
    </xf>
    <xf numFmtId="2" fontId="12" fillId="3" borderId="4" xfId="1" applyNumberFormat="1" applyFont="1" applyFill="1" applyBorder="1" applyAlignment="1" applyProtection="1">
      <alignment horizontal="right" vertical="center" indent="1"/>
      <protection locked="0"/>
    </xf>
    <xf numFmtId="2" fontId="12" fillId="3" borderId="0" xfId="1" applyNumberFormat="1" applyFont="1" applyFill="1" applyAlignment="1" applyProtection="1">
      <alignment horizontal="right" vertical="center" indent="1"/>
      <protection locked="0"/>
    </xf>
    <xf numFmtId="2" fontId="12" fillId="3" borderId="2" xfId="1" applyNumberFormat="1" applyFont="1" applyFill="1" applyBorder="1" applyAlignment="1" applyProtection="1">
      <alignment horizontal="right" vertical="center" indent="1"/>
      <protection locked="0"/>
    </xf>
    <xf numFmtId="0" fontId="12" fillId="3" borderId="4" xfId="1" applyFont="1" applyFill="1" applyBorder="1" applyAlignment="1" applyProtection="1">
      <alignment horizontal="left" vertical="center" wrapText="1" indent="1"/>
      <protection locked="0"/>
    </xf>
    <xf numFmtId="0" fontId="15" fillId="0" borderId="4" xfId="2" applyBorder="1" applyAlignment="1" applyProtection="1">
      <alignment horizontal="left" wrapText="1" indent="1"/>
      <protection locked="0"/>
    </xf>
    <xf numFmtId="0" fontId="15" fillId="0" borderId="0" xfId="2" applyAlignment="1" applyProtection="1">
      <alignment horizontal="left" wrapText="1" indent="1"/>
      <protection locked="0"/>
    </xf>
    <xf numFmtId="0" fontId="15" fillId="0" borderId="6" xfId="2" applyBorder="1" applyAlignment="1" applyProtection="1">
      <alignment horizontal="left" wrapText="1" indent="1"/>
      <protection locked="0"/>
    </xf>
    <xf numFmtId="0" fontId="19" fillId="0" borderId="4" xfId="2" applyFont="1" applyBorder="1" applyAlignment="1" applyProtection="1">
      <alignment horizontal="left" vertical="center" indent="1"/>
      <protection locked="0"/>
    </xf>
    <xf numFmtId="0" fontId="12" fillId="0" borderId="4" xfId="1" applyFont="1" applyBorder="1" applyAlignment="1">
      <alignment horizontal="left" vertical="center" indent="1"/>
    </xf>
    <xf numFmtId="0" fontId="12" fillId="3" borderId="0" xfId="1" applyFont="1" applyFill="1" applyAlignment="1" applyProtection="1">
      <alignment horizontal="left" vertical="center" wrapText="1" indent="1"/>
      <protection locked="0"/>
    </xf>
    <xf numFmtId="0" fontId="19" fillId="0" borderId="0" xfId="2" applyFont="1" applyAlignment="1" applyProtection="1">
      <alignment horizontal="left" vertical="center" indent="1"/>
      <protection locked="0"/>
    </xf>
    <xf numFmtId="0" fontId="12" fillId="0" borderId="0" xfId="1" applyFont="1" applyAlignment="1">
      <alignment horizontal="left" vertical="center" indent="1"/>
    </xf>
    <xf numFmtId="0" fontId="12" fillId="3" borderId="2" xfId="1" applyFont="1" applyFill="1" applyBorder="1" applyAlignment="1" applyProtection="1">
      <alignment horizontal="left" vertical="center" wrapText="1" indent="1"/>
      <protection locked="0"/>
    </xf>
    <xf numFmtId="0" fontId="19" fillId="0" borderId="2" xfId="2" applyFont="1" applyBorder="1" applyAlignment="1" applyProtection="1">
      <alignment horizontal="left" vertical="center" indent="1"/>
      <protection locked="0"/>
    </xf>
    <xf numFmtId="0" fontId="12" fillId="0" borderId="2" xfId="1" applyFont="1" applyBorder="1" applyAlignment="1">
      <alignment horizontal="left" vertical="center" indent="1"/>
    </xf>
    <xf numFmtId="0" fontId="16" fillId="4" borderId="4" xfId="1" applyFont="1" applyFill="1" applyBorder="1" applyAlignment="1" applyProtection="1">
      <alignment horizontal="left" vertical="center" wrapText="1" indent="1"/>
      <protection locked="0"/>
    </xf>
    <xf numFmtId="0" fontId="15" fillId="0" borderId="4" xfId="2" applyBorder="1" applyAlignment="1" applyProtection="1">
      <alignment horizontal="left" vertical="center" wrapText="1" indent="1"/>
      <protection locked="0"/>
    </xf>
    <xf numFmtId="0" fontId="16" fillId="4" borderId="6" xfId="2" applyFont="1" applyFill="1" applyBorder="1" applyAlignment="1" applyProtection="1">
      <alignment horizontal="left" vertical="center" wrapText="1" indent="1"/>
      <protection locked="0"/>
    </xf>
    <xf numFmtId="0" fontId="15" fillId="0" borderId="6" xfId="2" applyBorder="1" applyAlignment="1" applyProtection="1">
      <alignment horizontal="left" vertical="center" wrapText="1" indent="1"/>
      <protection locked="0"/>
    </xf>
    <xf numFmtId="0" fontId="16" fillId="4" borderId="4" xfId="1" applyFont="1" applyFill="1" applyBorder="1" applyAlignment="1" applyProtection="1">
      <alignment horizontal="left" vertical="center" wrapText="1"/>
      <protection locked="0"/>
    </xf>
    <xf numFmtId="0" fontId="15" fillId="0" borderId="4" xfId="2" applyBorder="1" applyAlignment="1" applyProtection="1">
      <alignment horizontal="left" vertical="center" wrapText="1"/>
      <protection locked="0"/>
    </xf>
    <xf numFmtId="0" fontId="2" fillId="0" borderId="4" xfId="1" applyBorder="1" applyAlignment="1">
      <alignment horizontal="left" vertical="center" wrapText="1"/>
    </xf>
    <xf numFmtId="0" fontId="16" fillId="4" borderId="6" xfId="2" applyFont="1" applyFill="1" applyBorder="1" applyAlignment="1" applyProtection="1">
      <alignment horizontal="left" vertical="center" wrapText="1"/>
      <protection locked="0"/>
    </xf>
    <xf numFmtId="0" fontId="15" fillId="0" borderId="6" xfId="2" applyBorder="1" applyAlignment="1" applyProtection="1">
      <alignment horizontal="left" vertical="center" wrapText="1"/>
      <protection locked="0"/>
    </xf>
    <xf numFmtId="0" fontId="2" fillId="0" borderId="6" xfId="1" applyBorder="1" applyAlignment="1">
      <alignment horizontal="left" vertical="center" wrapText="1"/>
    </xf>
    <xf numFmtId="0" fontId="16" fillId="4" borderId="4" xfId="1" applyFont="1" applyFill="1" applyBorder="1" applyAlignment="1" applyProtection="1">
      <alignment horizontal="right" vertical="center" wrapText="1" indent="1"/>
      <protection locked="0"/>
    </xf>
    <xf numFmtId="0" fontId="16" fillId="4" borderId="6" xfId="2" applyFont="1" applyFill="1" applyBorder="1" applyAlignment="1" applyProtection="1">
      <alignment horizontal="right" vertical="center" indent="1"/>
      <protection locked="0"/>
    </xf>
    <xf numFmtId="0" fontId="16" fillId="4" borderId="5" xfId="1" applyFont="1" applyFill="1" applyBorder="1" applyAlignment="1" applyProtection="1">
      <alignment horizontal="center" vertical="center"/>
      <protection locked="0"/>
    </xf>
    <xf numFmtId="0" fontId="2" fillId="0" borderId="5" xfId="1" applyBorder="1" applyAlignment="1">
      <alignment horizontal="center" vertical="center"/>
    </xf>
    <xf numFmtId="0" fontId="3" fillId="0" borderId="24" xfId="1" applyFont="1" applyBorder="1" applyAlignment="1" applyProtection="1">
      <alignment horizontal="right" vertical="center"/>
      <protection locked="0"/>
    </xf>
    <xf numFmtId="0" fontId="3" fillId="0" borderId="2" xfId="1" applyFont="1" applyBorder="1" applyAlignment="1" applyProtection="1">
      <alignment horizontal="right" vertical="center"/>
      <protection locked="0"/>
    </xf>
    <xf numFmtId="0" fontId="21" fillId="3" borderId="3" xfId="1" applyFont="1" applyFill="1" applyBorder="1" applyAlignment="1" applyProtection="1">
      <alignment horizontal="center" vertical="center" wrapText="1"/>
      <protection locked="0"/>
    </xf>
    <xf numFmtId="0" fontId="22" fillId="0" borderId="3" xfId="2" applyFont="1" applyBorder="1" applyAlignment="1" applyProtection="1">
      <alignment horizontal="center" wrapText="1"/>
      <protection locked="0"/>
    </xf>
    <xf numFmtId="0" fontId="2" fillId="0" borderId="3" xfId="1" applyBorder="1" applyAlignment="1">
      <alignment horizontal="center" wrapText="1"/>
    </xf>
    <xf numFmtId="0" fontId="21" fillId="3" borderId="2" xfId="1" applyFont="1" applyFill="1" applyBorder="1" applyAlignment="1" applyProtection="1">
      <alignment horizontal="center" vertical="center" wrapText="1"/>
      <protection locked="0"/>
    </xf>
    <xf numFmtId="0" fontId="22" fillId="0" borderId="2" xfId="2" applyFont="1" applyBorder="1" applyAlignment="1" applyProtection="1">
      <alignment horizontal="center" wrapText="1"/>
      <protection locked="0"/>
    </xf>
    <xf numFmtId="0" fontId="2" fillId="0" borderId="2" xfId="1" applyBorder="1" applyAlignment="1">
      <alignment horizontal="center" wrapText="1"/>
    </xf>
    <xf numFmtId="0" fontId="3" fillId="0" borderId="24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24" xfId="1" applyFont="1" applyBorder="1" applyAlignment="1" applyProtection="1">
      <alignment horizontal="right" vertical="center" wrapText="1"/>
      <protection locked="0"/>
    </xf>
    <xf numFmtId="0" fontId="3" fillId="0" borderId="2" xfId="1" applyFont="1" applyBorder="1" applyAlignment="1" applyProtection="1">
      <alignment horizontal="right" vertical="center" wrapText="1"/>
      <protection locked="0"/>
    </xf>
    <xf numFmtId="165" fontId="3" fillId="0" borderId="24" xfId="1" applyNumberFormat="1" applyFont="1" applyBorder="1" applyAlignment="1" applyProtection="1">
      <alignment horizontal="right" vertical="center" wrapText="1"/>
      <protection locked="0"/>
    </xf>
    <xf numFmtId="165" fontId="3" fillId="0" borderId="2" xfId="1" applyNumberFormat="1" applyFont="1" applyBorder="1" applyAlignment="1" applyProtection="1">
      <alignment horizontal="right" vertical="center" wrapText="1"/>
      <protection locked="0"/>
    </xf>
    <xf numFmtId="0" fontId="31" fillId="0" borderId="24" xfId="1" applyFont="1" applyBorder="1" applyAlignment="1" applyProtection="1">
      <alignment horizontal="right" vertical="center"/>
      <protection locked="0"/>
    </xf>
    <xf numFmtId="0" fontId="31" fillId="0" borderId="2" xfId="1" applyFont="1" applyBorder="1" applyAlignment="1" applyProtection="1">
      <alignment horizontal="right" vertical="center"/>
      <protection locked="0"/>
    </xf>
    <xf numFmtId="0" fontId="54" fillId="0" borderId="24" xfId="1" applyFont="1" applyBorder="1" applyAlignment="1" applyProtection="1">
      <alignment horizontal="right"/>
      <protection locked="0"/>
    </xf>
    <xf numFmtId="0" fontId="34" fillId="0" borderId="24" xfId="1" applyFont="1" applyBorder="1" applyAlignment="1" applyProtection="1">
      <alignment horizontal="right" vertical="center" wrapText="1"/>
      <protection locked="0"/>
    </xf>
    <xf numFmtId="0" fontId="34" fillId="0" borderId="2" xfId="1" applyFont="1" applyBorder="1" applyAlignment="1" applyProtection="1">
      <alignment horizontal="right" vertical="center" wrapText="1"/>
      <protection locked="0"/>
    </xf>
    <xf numFmtId="0" fontId="34" fillId="0" borderId="24" xfId="1" applyFont="1" applyBorder="1" applyAlignment="1" applyProtection="1">
      <alignment horizontal="right" vertical="center"/>
      <protection locked="0"/>
    </xf>
    <xf numFmtId="0" fontId="34" fillId="0" borderId="2" xfId="1" applyFont="1" applyBorder="1" applyAlignment="1" applyProtection="1">
      <alignment horizontal="right" vertical="center"/>
      <protection locked="0"/>
    </xf>
    <xf numFmtId="0" fontId="3" fillId="0" borderId="7" xfId="1" applyFont="1" applyBorder="1" applyAlignment="1" applyProtection="1">
      <alignment horizontal="right" vertical="center" wrapText="1"/>
      <protection locked="0"/>
    </xf>
    <xf numFmtId="0" fontId="3" fillId="0" borderId="8" xfId="1" applyFont="1" applyBorder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2" fillId="0" borderId="2" xfId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right" vertical="center" wrapText="1"/>
      <protection locked="0"/>
    </xf>
    <xf numFmtId="0" fontId="2" fillId="0" borderId="2" xfId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right" vertical="center" wrapText="1"/>
      <protection locked="0"/>
    </xf>
    <xf numFmtId="165" fontId="2" fillId="0" borderId="2" xfId="1" applyNumberFormat="1" applyBorder="1" applyAlignment="1" applyProtection="1">
      <alignment vertical="center" wrapText="1"/>
      <protection locked="0"/>
    </xf>
    <xf numFmtId="0" fontId="2" fillId="0" borderId="2" xfId="1" applyBorder="1" applyAlignment="1" applyProtection="1">
      <alignment vertical="center" wrapText="1"/>
      <protection locked="0"/>
    </xf>
    <xf numFmtId="0" fontId="31" fillId="0" borderId="3" xfId="1" applyFont="1" applyBorder="1" applyAlignment="1" applyProtection="1">
      <alignment horizontal="right" vertical="center"/>
      <protection locked="0"/>
    </xf>
    <xf numFmtId="0" fontId="54" fillId="0" borderId="0" xfId="1" applyFont="1" applyAlignment="1" applyProtection="1">
      <alignment horizontal="right"/>
      <protection locked="0"/>
    </xf>
    <xf numFmtId="0" fontId="52" fillId="0" borderId="0" xfId="3" applyFont="1" applyAlignment="1">
      <alignment horizontal="right"/>
    </xf>
    <xf numFmtId="0" fontId="34" fillId="0" borderId="3" xfId="1" applyFont="1" applyBorder="1" applyAlignment="1" applyProtection="1">
      <alignment horizontal="right" vertical="center" wrapText="1"/>
      <protection locked="0"/>
    </xf>
    <xf numFmtId="0" fontId="41" fillId="0" borderId="2" xfId="1" applyFont="1" applyBorder="1" applyAlignment="1" applyProtection="1">
      <alignment horizontal="right" vertical="center"/>
      <protection locked="0"/>
    </xf>
    <xf numFmtId="0" fontId="34" fillId="0" borderId="3" xfId="1" applyFont="1" applyBorder="1" applyAlignment="1" applyProtection="1">
      <alignment horizontal="right" vertical="center"/>
      <protection locked="0"/>
    </xf>
    <xf numFmtId="0" fontId="41" fillId="0" borderId="2" xfId="1" applyFont="1" applyBorder="1" applyAlignment="1" applyProtection="1">
      <alignment vertical="center"/>
      <protection locked="0"/>
    </xf>
    <xf numFmtId="0" fontId="2" fillId="0" borderId="17" xfId="1" applyBorder="1" applyAlignment="1" applyProtection="1">
      <alignment vertical="center"/>
      <protection locked="0"/>
    </xf>
    <xf numFmtId="0" fontId="2" fillId="0" borderId="8" xfId="1" applyBorder="1" applyAlignment="1" applyProtection="1">
      <alignment vertical="center"/>
      <protection locked="0"/>
    </xf>
    <xf numFmtId="0" fontId="2" fillId="0" borderId="2" xfId="1" applyBorder="1" applyAlignment="1" applyProtection="1">
      <alignment horizontal="right"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41" fillId="0" borderId="17" xfId="1" applyFont="1" applyBorder="1" applyAlignment="1" applyProtection="1">
      <alignment vertical="center"/>
      <protection locked="0"/>
    </xf>
    <xf numFmtId="0" fontId="31" fillId="0" borderId="17" xfId="1" applyFont="1" applyBorder="1" applyAlignment="1" applyProtection="1">
      <alignment horizontal="right" vertical="center"/>
      <protection locked="0"/>
    </xf>
    <xf numFmtId="0" fontId="2" fillId="0" borderId="17" xfId="1" applyBorder="1" applyAlignment="1" applyProtection="1">
      <alignment horizontal="left" vertical="center"/>
      <protection locked="0"/>
    </xf>
    <xf numFmtId="165" fontId="2" fillId="0" borderId="17" xfId="1" applyNumberFormat="1" applyBorder="1" applyAlignment="1" applyProtection="1">
      <alignment vertical="center" wrapText="1"/>
      <protection locked="0"/>
    </xf>
    <xf numFmtId="0" fontId="2" fillId="0" borderId="17" xfId="1" applyBorder="1" applyAlignment="1" applyProtection="1">
      <alignment vertical="center" wrapText="1"/>
      <protection locked="0"/>
    </xf>
    <xf numFmtId="0" fontId="2" fillId="0" borderId="17" xfId="1" applyBorder="1" applyAlignment="1" applyProtection="1">
      <alignment horizontal="right" vertical="center"/>
      <protection locked="0"/>
    </xf>
    <xf numFmtId="0" fontId="41" fillId="0" borderId="17" xfId="1" applyFont="1" applyBorder="1" applyAlignment="1" applyProtection="1">
      <alignment horizontal="right" vertical="center"/>
      <protection locked="0"/>
    </xf>
    <xf numFmtId="0" fontId="2" fillId="0" borderId="0" xfId="1" applyAlignment="1" applyProtection="1">
      <alignment vertical="center"/>
      <protection locked="0"/>
    </xf>
  </cellXfs>
  <cellStyles count="4">
    <cellStyle name="Normal" xfId="0" builtinId="0"/>
    <cellStyle name="Normal 10" xfId="1" xr:uid="{F3B4C89C-832C-4656-A5D6-E41B227022C5}"/>
    <cellStyle name="Normal 23 2" xfId="3" xr:uid="{3BA09EF2-3E54-45EF-B5C2-F12A2F77A242}"/>
    <cellStyle name="Normal 8" xfId="2" xr:uid="{12BDF870-FD27-474F-B19C-B3B285460164}"/>
  </cellStyles>
  <dxfs count="0"/>
  <tableStyles count="0" defaultTableStyle="TableStyleMedium2" defaultPivotStyle="PivotStyleLight16"/>
  <colors>
    <mruColors>
      <color rgb="FFDAE3F3"/>
      <color rgb="FFADB9CA"/>
      <color rgb="FF8497B0"/>
      <color rgb="FF2F5597"/>
      <color rgb="FF333F50"/>
      <color rgb="FFFBE5D6"/>
      <color rgb="FFF8CBAD"/>
      <color rgb="FFEBA86B"/>
      <color rgb="FFD5782F"/>
      <color rgb="FFAA6E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03087956324"/>
          <c:y val="4.6341463414634097E-2"/>
          <c:w val="0.80928894526481998"/>
          <c:h val="0.78536585365853695"/>
        </c:manualLayout>
      </c:layout>
      <c:scatterChart>
        <c:scatterStyle val="lineMarker"/>
        <c:varyColors val="0"/>
        <c:ser>
          <c:idx val="1"/>
          <c:order val="0"/>
          <c:tx>
            <c:strRef>
              <c:f>POBREZA!$B$53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E46418"/>
              </a:solidFill>
              <a:prstDash val="solid"/>
            </a:ln>
          </c:spPr>
          <c:marker>
            <c:symbol val="none"/>
          </c:marker>
          <c:xVal>
            <c:numRef>
              <c:f>POBREZA!$I$58:$I$81</c:f>
              <c:numCache>
                <c:formatCode>0.0000</c:formatCode>
                <c:ptCount val="24"/>
                <c:pt idx="0">
                  <c:v>1.2016074249005894E-2</c:v>
                </c:pt>
                <c:pt idx="1">
                  <c:v>2.9527330100278634E-2</c:v>
                </c:pt>
                <c:pt idx="2">
                  <c:v>5.5710353360404682E-2</c:v>
                </c:pt>
                <c:pt idx="3">
                  <c:v>8.4434476701947078E-2</c:v>
                </c:pt>
                <c:pt idx="4">
                  <c:v>0.10694786488595812</c:v>
                </c:pt>
                <c:pt idx="5">
                  <c:v>0.13820297447774704</c:v>
                </c:pt>
                <c:pt idx="6">
                  <c:v>0.16315548161221211</c:v>
                </c:pt>
                <c:pt idx="7">
                  <c:v>0.18536292640333621</c:v>
                </c:pt>
                <c:pt idx="8">
                  <c:v>0.22763705505463996</c:v>
                </c:pt>
                <c:pt idx="9">
                  <c:v>0.25809822889959833</c:v>
                </c:pt>
                <c:pt idx="10">
                  <c:v>0.29288137993112479</c:v>
                </c:pt>
                <c:pt idx="11">
                  <c:v>0.35171353584594611</c:v>
                </c:pt>
                <c:pt idx="12">
                  <c:v>0.38717178510805783</c:v>
                </c:pt>
                <c:pt idx="13">
                  <c:v>0.41891067295746964</c:v>
                </c:pt>
                <c:pt idx="14">
                  <c:v>0.46655018904436096</c:v>
                </c:pt>
                <c:pt idx="15">
                  <c:v>0.49509647752116737</c:v>
                </c:pt>
                <c:pt idx="16">
                  <c:v>0.51837851687408443</c:v>
                </c:pt>
                <c:pt idx="17">
                  <c:v>0.54988647224511877</c:v>
                </c:pt>
                <c:pt idx="18">
                  <c:v>0.59112561884004466</c:v>
                </c:pt>
                <c:pt idx="19">
                  <c:v>0.62299008675981504</c:v>
                </c:pt>
                <c:pt idx="20">
                  <c:v>0.64435471228678765</c:v>
                </c:pt>
                <c:pt idx="21">
                  <c:v>0.68113618779361707</c:v>
                </c:pt>
                <c:pt idx="22">
                  <c:v>0.70378358424062815</c:v>
                </c:pt>
                <c:pt idx="23">
                  <c:v>0.85435324578126814</c:v>
                </c:pt>
              </c:numCache>
            </c:numRef>
          </c:xVal>
          <c:yVal>
            <c:numRef>
              <c:f>POBREZA!$U$58:$U$81</c:f>
              <c:numCache>
                <c:formatCode>0.00</c:formatCode>
                <c:ptCount val="24"/>
                <c:pt idx="0">
                  <c:v>15.551611239452338</c:v>
                </c:pt>
                <c:pt idx="1">
                  <c:v>15.291727378821546</c:v>
                </c:pt>
                <c:pt idx="2">
                  <c:v>14.911225218127569</c:v>
                </c:pt>
                <c:pt idx="3">
                  <c:v>14.504676859062879</c:v>
                </c:pt>
                <c:pt idx="4">
                  <c:v>14.193796292165395</c:v>
                </c:pt>
                <c:pt idx="5">
                  <c:v>13.773219480878835</c:v>
                </c:pt>
                <c:pt idx="6">
                  <c:v>13.446416101629213</c:v>
                </c:pt>
                <c:pt idx="7">
                  <c:v>13.162092114589658</c:v>
                </c:pt>
                <c:pt idx="8">
                  <c:v>12.637361751845862</c:v>
                </c:pt>
                <c:pt idx="9">
                  <c:v>12.272276848622909</c:v>
                </c:pt>
                <c:pt idx="10">
                  <c:v>11.868272139813348</c:v>
                </c:pt>
                <c:pt idx="11">
                  <c:v>11.214981104354173</c:v>
                </c:pt>
                <c:pt idx="12">
                  <c:v>10.838738552621098</c:v>
                </c:pt>
                <c:pt idx="13">
                  <c:v>10.51268000614836</c:v>
                </c:pt>
                <c:pt idx="14">
                  <c:v>10.041589620105075</c:v>
                </c:pt>
                <c:pt idx="15">
                  <c:v>9.76948168223878</c:v>
                </c:pt>
                <c:pt idx="16">
                  <c:v>9.5530219283675653</c:v>
                </c:pt>
                <c:pt idx="17">
                  <c:v>9.2677006549643988</c:v>
                </c:pt>
                <c:pt idx="18">
                  <c:v>8.9070945221375641</c:v>
                </c:pt>
                <c:pt idx="19">
                  <c:v>8.638101034620135</c:v>
                </c:pt>
                <c:pt idx="20">
                  <c:v>8.4623097092356812</c:v>
                </c:pt>
                <c:pt idx="21">
                  <c:v>8.1680063497529503</c:v>
                </c:pt>
                <c:pt idx="22">
                  <c:v>7.9919096958064895</c:v>
                </c:pt>
                <c:pt idx="23">
                  <c:v>6.9138483432459248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93-4AFF-AE02-26E1D5C71CB1}"/>
            </c:ext>
          </c:extLst>
        </c:ser>
        <c:ser>
          <c:idx val="0"/>
          <c:order val="1"/>
          <c:tx>
            <c:v>dot1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FF0000">
                    <a:alpha val="25000"/>
                  </a:srgbClr>
                </a:solidFill>
                <a:prstDash val="solid"/>
              </a:ln>
            </c:spPr>
          </c:marker>
          <c:xVal>
            <c:numRef>
              <c:f>POBREZA!$I$58:$I$81</c:f>
              <c:numCache>
                <c:formatCode>0.0000</c:formatCode>
                <c:ptCount val="24"/>
                <c:pt idx="0">
                  <c:v>1.2016074249005894E-2</c:v>
                </c:pt>
                <c:pt idx="1">
                  <c:v>2.9527330100278634E-2</c:v>
                </c:pt>
                <c:pt idx="2">
                  <c:v>5.5710353360404682E-2</c:v>
                </c:pt>
                <c:pt idx="3">
                  <c:v>8.4434476701947078E-2</c:v>
                </c:pt>
                <c:pt idx="4">
                  <c:v>0.10694786488595812</c:v>
                </c:pt>
                <c:pt idx="5">
                  <c:v>0.13820297447774704</c:v>
                </c:pt>
                <c:pt idx="6">
                  <c:v>0.16315548161221211</c:v>
                </c:pt>
                <c:pt idx="7">
                  <c:v>0.18536292640333621</c:v>
                </c:pt>
                <c:pt idx="8">
                  <c:v>0.22763705505463996</c:v>
                </c:pt>
                <c:pt idx="9">
                  <c:v>0.25809822889959833</c:v>
                </c:pt>
                <c:pt idx="10">
                  <c:v>0.29288137993112479</c:v>
                </c:pt>
                <c:pt idx="11">
                  <c:v>0.35171353584594611</c:v>
                </c:pt>
                <c:pt idx="12">
                  <c:v>0.38717178510805783</c:v>
                </c:pt>
                <c:pt idx="13">
                  <c:v>0.41891067295746964</c:v>
                </c:pt>
                <c:pt idx="14">
                  <c:v>0.46655018904436096</c:v>
                </c:pt>
                <c:pt idx="15">
                  <c:v>0.49509647752116737</c:v>
                </c:pt>
                <c:pt idx="16">
                  <c:v>0.51837851687408443</c:v>
                </c:pt>
                <c:pt idx="17">
                  <c:v>0.54988647224511877</c:v>
                </c:pt>
                <c:pt idx="18">
                  <c:v>0.59112561884004466</c:v>
                </c:pt>
                <c:pt idx="19">
                  <c:v>0.62299008675981504</c:v>
                </c:pt>
                <c:pt idx="20">
                  <c:v>0.64435471228678765</c:v>
                </c:pt>
                <c:pt idx="21">
                  <c:v>0.68113618779361707</c:v>
                </c:pt>
                <c:pt idx="22">
                  <c:v>0.70378358424062815</c:v>
                </c:pt>
                <c:pt idx="23">
                  <c:v>0.85435324578126814</c:v>
                </c:pt>
              </c:numCache>
            </c:numRef>
          </c:xVal>
          <c:yVal>
            <c:numRef>
              <c:f>POBREZA!$E$58:$E$81</c:f>
              <c:numCache>
                <c:formatCode>0.0</c:formatCode>
                <c:ptCount val="24"/>
                <c:pt idx="0">
                  <c:v>15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10</c:v>
                </c:pt>
                <c:pt idx="9">
                  <c:v>17</c:v>
                </c:pt>
                <c:pt idx="10">
                  <c:v>11</c:v>
                </c:pt>
                <c:pt idx="11">
                  <c:v>15</c:v>
                </c:pt>
                <c:pt idx="12">
                  <c:v>14</c:v>
                </c:pt>
                <c:pt idx="13">
                  <c:v>17</c:v>
                </c:pt>
                <c:pt idx="14">
                  <c:v>8</c:v>
                </c:pt>
                <c:pt idx="15">
                  <c:v>18</c:v>
                </c:pt>
                <c:pt idx="16">
                  <c:v>12</c:v>
                </c:pt>
                <c:pt idx="17">
                  <c:v>8</c:v>
                </c:pt>
                <c:pt idx="18">
                  <c:v>5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893-4AFF-AE02-26E1D5C71CB1}"/>
            </c:ext>
          </c:extLst>
        </c:ser>
        <c:ser>
          <c:idx val="3"/>
          <c:order val="2"/>
          <c:tx>
            <c:strRef>
              <c:f>POBREZA!$B$101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POBREZA!$I$106:$I$129</c:f>
              <c:numCache>
                <c:formatCode>0.0000</c:formatCode>
                <c:ptCount val="24"/>
                <c:pt idx="0">
                  <c:v>1.9299224992447784E-2</c:v>
                </c:pt>
                <c:pt idx="1">
                  <c:v>4.6238112988222071E-2</c:v>
                </c:pt>
                <c:pt idx="2">
                  <c:v>6.1644634216574595E-2</c:v>
                </c:pt>
                <c:pt idx="3">
                  <c:v>7.5012498697132279E-2</c:v>
                </c:pt>
                <c:pt idx="4">
                  <c:v>9.4485733819266199E-2</c:v>
                </c:pt>
                <c:pt idx="5">
                  <c:v>0.14059135178488463</c:v>
                </c:pt>
                <c:pt idx="6">
                  <c:v>0.18488708774173718</c:v>
                </c:pt>
                <c:pt idx="7">
                  <c:v>0.21328960408720649</c:v>
                </c:pt>
                <c:pt idx="8">
                  <c:v>0.23191045456392356</c:v>
                </c:pt>
                <c:pt idx="9">
                  <c:v>0.23762893973949714</c:v>
                </c:pt>
                <c:pt idx="10">
                  <c:v>0.26775654127926596</c:v>
                </c:pt>
                <c:pt idx="11">
                  <c:v>0.32037914775668264</c:v>
                </c:pt>
                <c:pt idx="12">
                  <c:v>0.3599236122029682</c:v>
                </c:pt>
                <c:pt idx="13">
                  <c:v>0.39911563988912813</c:v>
                </c:pt>
                <c:pt idx="14">
                  <c:v>0.44426906029230168</c:v>
                </c:pt>
                <c:pt idx="15">
                  <c:v>0.48548031212294124</c:v>
                </c:pt>
                <c:pt idx="16">
                  <c:v>0.51599479912871271</c:v>
                </c:pt>
                <c:pt idx="17">
                  <c:v>0.53651474492941542</c:v>
                </c:pt>
                <c:pt idx="18">
                  <c:v>0.55053625152148455</c:v>
                </c:pt>
                <c:pt idx="19">
                  <c:v>0.57165419152420516</c:v>
                </c:pt>
                <c:pt idx="20">
                  <c:v>0.61974811812902897</c:v>
                </c:pt>
                <c:pt idx="21">
                  <c:v>0.66749137457402852</c:v>
                </c:pt>
                <c:pt idx="22">
                  <c:v>0.69070626913448963</c:v>
                </c:pt>
                <c:pt idx="23">
                  <c:v>0.8477658689288573</c:v>
                </c:pt>
              </c:numCache>
            </c:numRef>
          </c:xVal>
          <c:yVal>
            <c:numRef>
              <c:f>POBREZA!$U$106:$U$129</c:f>
              <c:numCache>
                <c:formatCode>0.00</c:formatCode>
                <c:ptCount val="24"/>
                <c:pt idx="0">
                  <c:v>11.56063647920953</c:v>
                </c:pt>
                <c:pt idx="1">
                  <c:v>11.452003633087788</c:v>
                </c:pt>
                <c:pt idx="2">
                  <c:v>11.389875818081707</c:v>
                </c:pt>
                <c:pt idx="3">
                  <c:v>11.335969021137435</c:v>
                </c:pt>
                <c:pt idx="4">
                  <c:v>11.257441913602516</c:v>
                </c:pt>
                <c:pt idx="5">
                  <c:v>11.071517962228112</c:v>
                </c:pt>
                <c:pt idx="6">
                  <c:v>10.892892479661613</c:v>
                </c:pt>
                <c:pt idx="7">
                  <c:v>10.778357455494632</c:v>
                </c:pt>
                <c:pt idx="8">
                  <c:v>10.703267645372904</c:v>
                </c:pt>
                <c:pt idx="9">
                  <c:v>10.680207475991562</c:v>
                </c:pt>
                <c:pt idx="10">
                  <c:v>10.558715931774881</c:v>
                </c:pt>
                <c:pt idx="11">
                  <c:v>10.346511793546053</c:v>
                </c:pt>
                <c:pt idx="12">
                  <c:v>10.187046127337638</c:v>
                </c:pt>
                <c:pt idx="13">
                  <c:v>10.029001685655505</c:v>
                </c:pt>
                <c:pt idx="14">
                  <c:v>9.8469175338784272</c:v>
                </c:pt>
                <c:pt idx="15">
                  <c:v>9.6807304373915759</c:v>
                </c:pt>
                <c:pt idx="16">
                  <c:v>9.5576787519655912</c:v>
                </c:pt>
                <c:pt idx="17">
                  <c:v>9.4749307144466002</c:v>
                </c:pt>
                <c:pt idx="18">
                  <c:v>9.4183880624911751</c:v>
                </c:pt>
                <c:pt idx="19">
                  <c:v>9.3332285738336047</c:v>
                </c:pt>
                <c:pt idx="20">
                  <c:v>9.139286636472578</c:v>
                </c:pt>
                <c:pt idx="21">
                  <c:v>8.9467587997053712</c:v>
                </c:pt>
                <c:pt idx="22">
                  <c:v>8.8531432032147279</c:v>
                </c:pt>
                <c:pt idx="23">
                  <c:v>8.2197899876298735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93-4AFF-AE02-26E1D5C71CB1}"/>
            </c:ext>
          </c:extLst>
        </c:ser>
        <c:ser>
          <c:idx val="2"/>
          <c:order val="3"/>
          <c:tx>
            <c:v>dot2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0066FF">
                    <a:alpha val="24706"/>
                  </a:srgbClr>
                </a:solidFill>
              </a:ln>
            </c:spPr>
          </c:marker>
          <c:xVal>
            <c:numRef>
              <c:f>POBREZA!$I$106:$I$129</c:f>
              <c:numCache>
                <c:formatCode>0.0000</c:formatCode>
                <c:ptCount val="24"/>
                <c:pt idx="0">
                  <c:v>1.9299224992447784E-2</c:v>
                </c:pt>
                <c:pt idx="1">
                  <c:v>4.6238112988222071E-2</c:v>
                </c:pt>
                <c:pt idx="2">
                  <c:v>6.1644634216574595E-2</c:v>
                </c:pt>
                <c:pt idx="3">
                  <c:v>7.5012498697132279E-2</c:v>
                </c:pt>
                <c:pt idx="4">
                  <c:v>9.4485733819266199E-2</c:v>
                </c:pt>
                <c:pt idx="5">
                  <c:v>0.14059135178488463</c:v>
                </c:pt>
                <c:pt idx="6">
                  <c:v>0.18488708774173718</c:v>
                </c:pt>
                <c:pt idx="7">
                  <c:v>0.21328960408720649</c:v>
                </c:pt>
                <c:pt idx="8">
                  <c:v>0.23191045456392356</c:v>
                </c:pt>
                <c:pt idx="9">
                  <c:v>0.23762893973949714</c:v>
                </c:pt>
                <c:pt idx="10">
                  <c:v>0.26775654127926596</c:v>
                </c:pt>
                <c:pt idx="11">
                  <c:v>0.32037914775668264</c:v>
                </c:pt>
                <c:pt idx="12">
                  <c:v>0.3599236122029682</c:v>
                </c:pt>
                <c:pt idx="13">
                  <c:v>0.39911563988912813</c:v>
                </c:pt>
                <c:pt idx="14">
                  <c:v>0.44426906029230168</c:v>
                </c:pt>
                <c:pt idx="15">
                  <c:v>0.48548031212294124</c:v>
                </c:pt>
                <c:pt idx="16">
                  <c:v>0.51599479912871271</c:v>
                </c:pt>
                <c:pt idx="17">
                  <c:v>0.53651474492941542</c:v>
                </c:pt>
                <c:pt idx="18">
                  <c:v>0.55053625152148455</c:v>
                </c:pt>
                <c:pt idx="19">
                  <c:v>0.57165419152420516</c:v>
                </c:pt>
                <c:pt idx="20">
                  <c:v>0.61974811812902897</c:v>
                </c:pt>
                <c:pt idx="21">
                  <c:v>0.66749137457402852</c:v>
                </c:pt>
                <c:pt idx="22">
                  <c:v>0.69070626913448963</c:v>
                </c:pt>
                <c:pt idx="23">
                  <c:v>0.8477658689288573</c:v>
                </c:pt>
              </c:numCache>
            </c:numRef>
          </c:xVal>
          <c:yVal>
            <c:numRef>
              <c:f>POBREZA!$E$106:$E$129</c:f>
              <c:numCache>
                <c:formatCode>0.0</c:formatCode>
                <c:ptCount val="24"/>
                <c:pt idx="0">
                  <c:v>9.9499999999999993</c:v>
                </c:pt>
                <c:pt idx="1">
                  <c:v>11.59</c:v>
                </c:pt>
                <c:pt idx="2">
                  <c:v>11.59</c:v>
                </c:pt>
                <c:pt idx="3">
                  <c:v>9.9499999999999993</c:v>
                </c:pt>
                <c:pt idx="4">
                  <c:v>9.9499999999999993</c:v>
                </c:pt>
                <c:pt idx="5">
                  <c:v>11.09</c:v>
                </c:pt>
                <c:pt idx="6">
                  <c:v>11.59</c:v>
                </c:pt>
                <c:pt idx="7">
                  <c:v>9.9499999999999993</c:v>
                </c:pt>
                <c:pt idx="8">
                  <c:v>11.09</c:v>
                </c:pt>
                <c:pt idx="9">
                  <c:v>11.09</c:v>
                </c:pt>
                <c:pt idx="10">
                  <c:v>11.09</c:v>
                </c:pt>
                <c:pt idx="11">
                  <c:v>9.9499999999999993</c:v>
                </c:pt>
                <c:pt idx="12">
                  <c:v>11.59</c:v>
                </c:pt>
                <c:pt idx="13">
                  <c:v>11.59</c:v>
                </c:pt>
                <c:pt idx="14">
                  <c:v>11.09</c:v>
                </c:pt>
                <c:pt idx="15">
                  <c:v>11.59</c:v>
                </c:pt>
                <c:pt idx="16">
                  <c:v>11.59</c:v>
                </c:pt>
                <c:pt idx="17">
                  <c:v>8.31</c:v>
                </c:pt>
                <c:pt idx="18">
                  <c:v>8.31</c:v>
                </c:pt>
                <c:pt idx="19">
                  <c:v>8.31</c:v>
                </c:pt>
                <c:pt idx="20">
                  <c:v>8.31</c:v>
                </c:pt>
                <c:pt idx="21">
                  <c:v>8.31</c:v>
                </c:pt>
                <c:pt idx="22">
                  <c:v>11.09</c:v>
                </c:pt>
                <c:pt idx="23">
                  <c:v>8.0269354848068151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893-4AFF-AE02-26E1D5C71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13600"/>
        <c:axId val="926208704"/>
        <c:extLst/>
      </c:scatterChart>
      <c:valAx>
        <c:axId val="92621360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posición territorial</a:t>
                </a:r>
                <a:r>
                  <a:rPr lang="en-US" sz="800" baseline="0"/>
                  <a:t> relativa según pobreza</a:t>
                </a:r>
                <a:endParaRPr lang="en-US" sz="800"/>
              </a:p>
            </c:rich>
          </c:tx>
          <c:layout>
            <c:manualLayout>
              <c:xMode val="edge"/>
              <c:yMode val="edge"/>
              <c:x val="0.28598607644122248"/>
              <c:y val="0.919958947925837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08704"/>
        <c:crosses val="autoZero"/>
        <c:crossBetween val="midCat"/>
        <c:majorUnit val="0.1"/>
      </c:valAx>
      <c:valAx>
        <c:axId val="926208704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_tradnl" sz="800" b="0" i="0" kern="1200" baseline="0">
                    <a:solidFill>
                      <a:srgbClr val="000000"/>
                    </a:solidFill>
                    <a:effectLst/>
                  </a:rPr>
                  <a:t>mortalidad  (1000 nv)</a:t>
                </a:r>
                <a:endParaRPr lang="es-ES_tradnl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87849574970001E-3"/>
              <c:y val="0.256920579207600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36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057422708791831"/>
          <c:y val="5.9810428254751517E-2"/>
          <c:w val="0.18634085740450748"/>
          <c:h val="0.11843836240727144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+mn-lt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6992625413599"/>
          <c:y val="4.3902439024390297E-2"/>
          <c:w val="0.77937832400873996"/>
          <c:h val="0.79024390243902398"/>
        </c:manualLayout>
      </c:layout>
      <c:scatterChart>
        <c:scatterStyle val="lineMarker"/>
        <c:varyColors val="0"/>
        <c:ser>
          <c:idx val="0"/>
          <c:order val="0"/>
          <c:tx>
            <c:v>equidad perfecta</c:v>
          </c:tx>
          <c:spPr>
            <a:ln w="635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POBREZA!$AD$83:$AD$183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POBREZA!$AD$83:$AD$183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13-49A5-8650-9EC18178C15C}"/>
            </c:ext>
          </c:extLst>
        </c:ser>
        <c:ser>
          <c:idx val="2"/>
          <c:order val="1"/>
          <c:tx>
            <c:strRef>
              <c:f>POBREZA!$B$53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E46418"/>
              </a:solidFill>
              <a:prstDash val="solid"/>
            </a:ln>
          </c:spPr>
          <c:marker>
            <c:symbol val="none"/>
          </c:marker>
          <c:xVal>
            <c:numRef>
              <c:f>POBREZA!$AD$83:$AD$183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POBREZA!$AE$83:$AE$183</c:f>
              <c:numCache>
                <c:formatCode>0.00000</c:formatCode>
                <c:ptCount val="101"/>
                <c:pt idx="0">
                  <c:v>0</c:v>
                </c:pt>
                <c:pt idx="1">
                  <c:v>1.5874383894668068E-2</c:v>
                </c:pt>
                <c:pt idx="2">
                  <c:v>3.1564263109398319E-2</c:v>
                </c:pt>
                <c:pt idx="3">
                  <c:v>4.7072720182211245E-2</c:v>
                </c:pt>
                <c:pt idx="4">
                  <c:v>6.2402771225054422E-2</c:v>
                </c:pt>
                <c:pt idx="5">
                  <c:v>7.755736766533089E-2</c:v>
                </c:pt>
                <c:pt idx="6">
                  <c:v>9.2539397933874085E-2</c:v>
                </c:pt>
                <c:pt idx="7">
                  <c:v>0.10735168910125184</c:v>
                </c:pt>
                <c:pt idx="8">
                  <c:v>0.12199700846420559</c:v>
                </c:pt>
                <c:pt idx="9">
                  <c:v>0.13647806508397162</c:v>
                </c:pt>
                <c:pt idx="10">
                  <c:v>0.15079751127814345</c:v>
                </c:pt>
                <c:pt idx="11">
                  <c:v>0.16495794406769101</c:v>
                </c:pt>
                <c:pt idx="12">
                  <c:v>0.17896190658066921</c:v>
                </c:pt>
                <c:pt idx="13">
                  <c:v>0.19281188941410951</c:v>
                </c:pt>
                <c:pt idx="14">
                  <c:v>0.2065103319555113</c:v>
                </c:pt>
                <c:pt idx="15">
                  <c:v>0.2200596236653122</c:v>
                </c:pt>
                <c:pt idx="16">
                  <c:v>0.23346210532164849</c:v>
                </c:pt>
                <c:pt idx="17">
                  <c:v>0.2467200702286835</c:v>
                </c:pt>
                <c:pt idx="18">
                  <c:v>0.25983576538971648</c:v>
                </c:pt>
                <c:pt idx="19">
                  <c:v>0.2728113926462537</c:v>
                </c:pt>
                <c:pt idx="20">
                  <c:v>0.28564910978416902</c:v>
                </c:pt>
                <c:pt idx="21">
                  <c:v>0.29835103160804338</c:v>
                </c:pt>
                <c:pt idx="22">
                  <c:v>0.31091923098473145</c:v>
                </c:pt>
                <c:pt idx="23">
                  <c:v>0.32335573985716609</c:v>
                </c:pt>
                <c:pt idx="24">
                  <c:v>0.33566255022937003</c:v>
                </c:pt>
                <c:pt idx="25">
                  <c:v>0.34784161512361705</c:v>
                </c:pt>
                <c:pt idx="26">
                  <c:v>0.35989484951063344</c:v>
                </c:pt>
                <c:pt idx="27">
                  <c:v>0.37182413121372498</c:v>
                </c:pt>
                <c:pt idx="28">
                  <c:v>0.38363130178765376</c:v>
                </c:pt>
                <c:pt idx="29">
                  <c:v>0.39531816737307696</c:v>
                </c:pt>
                <c:pt idx="30">
                  <c:v>0.40688649952733102</c:v>
                </c:pt>
                <c:pt idx="31">
                  <c:v>0.4183380360323033</c:v>
                </c:pt>
                <c:pt idx="32">
                  <c:v>0.42967448168011968</c:v>
                </c:pt>
                <c:pt idx="33">
                  <c:v>0.44089750903734992</c:v>
                </c:pt>
                <c:pt idx="34">
                  <c:v>0.45200875918839317</c:v>
                </c:pt>
                <c:pt idx="35">
                  <c:v>0.46300984245870647</c:v>
                </c:pt>
                <c:pt idx="36">
                  <c:v>0.47390233911849317</c:v>
                </c:pt>
                <c:pt idx="37">
                  <c:v>0.48468780006745976</c:v>
                </c:pt>
                <c:pt idx="38">
                  <c:v>0.49536774750122803</c:v>
                </c:pt>
                <c:pt idx="39">
                  <c:v>0.50594367555996012</c:v>
                </c:pt>
                <c:pt idx="40">
                  <c:v>0.51641705095974233</c:v>
                </c:pt>
                <c:pt idx="41">
                  <c:v>0.52678931360726056</c:v>
                </c:pt>
                <c:pt idx="42">
                  <c:v>0.53706187719826004</c:v>
                </c:pt>
                <c:pt idx="43">
                  <c:v>0.54723612980029535</c:v>
                </c:pt>
                <c:pt idx="44">
                  <c:v>0.55731343442023062</c:v>
                </c:pt>
                <c:pt idx="45">
                  <c:v>0.56729512955695716</c:v>
                </c:pt>
                <c:pt idx="46">
                  <c:v>0.57718252973976403</c:v>
                </c:pt>
                <c:pt idx="47">
                  <c:v>0.58697692605279328</c:v>
                </c:pt>
                <c:pt idx="48">
                  <c:v>0.59667958664598586</c:v>
                </c:pt>
                <c:pt idx="49">
                  <c:v>0.60629175723292661</c:v>
                </c:pt>
                <c:pt idx="50">
                  <c:v>0.61581466157596454</c:v>
                </c:pt>
                <c:pt idx="51">
                  <c:v>0.62524950195898754</c:v>
                </c:pt>
                <c:pt idx="52">
                  <c:v>0.63459745964821013</c:v>
                </c:pt>
                <c:pt idx="53">
                  <c:v>0.64385969534132181</c:v>
                </c:pt>
                <c:pt idx="54">
                  <c:v>0.6530373496053351</c:v>
                </c:pt>
                <c:pt idx="55">
                  <c:v>0.66213154330345869</c:v>
                </c:pt>
                <c:pt idx="56">
                  <c:v>0.67114337801131152</c:v>
                </c:pt>
                <c:pt idx="57">
                  <c:v>0.68007393642278169</c:v>
                </c:pt>
                <c:pt idx="58">
                  <c:v>0.68892428274583239</c:v>
                </c:pt>
                <c:pt idx="59">
                  <c:v>0.69769546308852715</c:v>
                </c:pt>
                <c:pt idx="60">
                  <c:v>0.70638850583556922</c:v>
                </c:pt>
                <c:pt idx="61">
                  <c:v>0.7150044220156071</c:v>
                </c:pt>
                <c:pt idx="62">
                  <c:v>0.72354420565957733</c:v>
                </c:pt>
                <c:pt idx="63">
                  <c:v>0.7320088341503278</c:v>
                </c:pt>
                <c:pt idx="64">
                  <c:v>0.74039926856376959</c:v>
                </c:pt>
                <c:pt idx="65">
                  <c:v>0.74871645400179376</c:v>
                </c:pt>
                <c:pt idx="66">
                  <c:v>0.75696131991717452</c:v>
                </c:pt>
                <c:pt idx="67">
                  <c:v>0.76513478043069227</c:v>
                </c:pt>
                <c:pt idx="68">
                  <c:v>0.77323773464067602</c:v>
                </c:pt>
                <c:pt idx="69">
                  <c:v>0.78127106692518489</c:v>
                </c:pt>
                <c:pt idx="70">
                  <c:v>0.78923564723702477</c:v>
                </c:pt>
                <c:pt idx="71">
                  <c:v>0.79713233139179618</c:v>
                </c:pt>
                <c:pt idx="72">
                  <c:v>0.80496196134915987</c:v>
                </c:pt>
                <c:pt idx="73">
                  <c:v>0.81272536548750718</c:v>
                </c:pt>
                <c:pt idx="74">
                  <c:v>0.82042335887221474</c:v>
                </c:pt>
                <c:pt idx="75">
                  <c:v>0.82805674351764469</c:v>
                </c:pt>
                <c:pt idx="76">
                  <c:v>0.83562630864307408</c:v>
                </c:pt>
                <c:pt idx="77">
                  <c:v>0.84313283092269942</c:v>
                </c:pt>
                <c:pt idx="78">
                  <c:v>0.85057707472988631</c:v>
                </c:pt>
                <c:pt idx="79">
                  <c:v>0.85795979237580855</c:v>
                </c:pt>
                <c:pt idx="80">
                  <c:v>0.86528172434262751</c:v>
                </c:pt>
                <c:pt idx="81">
                  <c:v>0.87254359951135485</c:v>
                </c:pt>
                <c:pt idx="82">
                  <c:v>0.87974613538453994</c:v>
                </c:pt>
                <c:pt idx="83">
                  <c:v>0.88689003830391522</c:v>
                </c:pt>
                <c:pt idx="84">
                  <c:v>0.89397600366312668</c:v>
                </c:pt>
                <c:pt idx="85">
                  <c:v>0.90100471611568733</c:v>
                </c:pt>
                <c:pt idx="86">
                  <c:v>0.90797684977826665</c:v>
                </c:pt>
                <c:pt idx="87">
                  <c:v>0.91489306842943929</c:v>
                </c:pt>
                <c:pt idx="88">
                  <c:v>0.92175402570401732</c:v>
                </c:pt>
                <c:pt idx="89">
                  <c:v>0.92856036528306263</c:v>
                </c:pt>
                <c:pt idx="90">
                  <c:v>0.93531272107970853</c:v>
                </c:pt>
                <c:pt idx="91">
                  <c:v>0.94201171742087964</c:v>
                </c:pt>
                <c:pt idx="92">
                  <c:v>0.94865796922502954</c:v>
                </c:pt>
                <c:pt idx="93">
                  <c:v>0.95525208217598367</c:v>
                </c:pt>
                <c:pt idx="94">
                  <c:v>0.96179465289299348</c:v>
                </c:pt>
                <c:pt idx="95">
                  <c:v>0.96828626909709481</c:v>
                </c:pt>
                <c:pt idx="96">
                  <c:v>0.97472750977386058</c:v>
                </c:pt>
                <c:pt idx="97">
                  <c:v>0.9811189453326411</c:v>
                </c:pt>
                <c:pt idx="98">
                  <c:v>0.98746113776237732</c:v>
                </c:pt>
                <c:pt idx="99">
                  <c:v>0.99375464078407172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13-49A5-8650-9EC18178C15C}"/>
            </c:ext>
          </c:extLst>
        </c:ser>
        <c:ser>
          <c:idx val="4"/>
          <c:order val="2"/>
          <c:tx>
            <c:strRef>
              <c:f>POBREZA!$B$101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POBREZA!$AN$83:$AN$183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POBREZA!$AO$83:$AO$183</c:f>
              <c:numCache>
                <c:formatCode>0.00000</c:formatCode>
                <c:ptCount val="101"/>
                <c:pt idx="0">
                  <c:v>0</c:v>
                </c:pt>
                <c:pt idx="1">
                  <c:v>1.2317357575344684E-2</c:v>
                </c:pt>
                <c:pt idx="2">
                  <c:v>2.4577600454088206E-2</c:v>
                </c:pt>
                <c:pt idx="3">
                  <c:v>3.678111043651499E-2</c:v>
                </c:pt>
                <c:pt idx="4">
                  <c:v>4.8928266021729269E-2</c:v>
                </c:pt>
                <c:pt idx="5">
                  <c:v>6.1019442442468728E-2</c:v>
                </c:pt>
                <c:pt idx="6">
                  <c:v>7.3055011699500488E-2</c:v>
                </c:pt>
                <c:pt idx="7">
                  <c:v>8.5035342595580987E-2</c:v>
                </c:pt>
                <c:pt idx="8">
                  <c:v>9.6960800769001709E-2</c:v>
                </c:pt>
                <c:pt idx="9">
                  <c:v>0.10883174872671737</c:v>
                </c:pt>
                <c:pt idx="10">
                  <c:v>0.1206485458770705</c:v>
                </c:pt>
                <c:pt idx="11">
                  <c:v>0.13241154856210816</c:v>
                </c:pt>
                <c:pt idx="12">
                  <c:v>0.14412111008950854</c:v>
                </c:pt>
                <c:pt idx="13">
                  <c:v>0.15577758076410908</c:v>
                </c:pt>
                <c:pt idx="14">
                  <c:v>0.16738130791905786</c:v>
                </c:pt>
                <c:pt idx="15">
                  <c:v>0.17893263594657724</c:v>
                </c:pt>
                <c:pt idx="16">
                  <c:v>0.19043190632835838</c:v>
                </c:pt>
                <c:pt idx="17">
                  <c:v>0.20187945766558166</c:v>
                </c:pt>
                <c:pt idx="18">
                  <c:v>0.21327562570857386</c:v>
                </c:pt>
                <c:pt idx="19">
                  <c:v>0.22462074338611254</c:v>
                </c:pt>
                <c:pt idx="20">
                  <c:v>0.2359151408343628</c:v>
                </c:pt>
                <c:pt idx="21">
                  <c:v>0.24715914542548048</c:v>
                </c:pt>
                <c:pt idx="22">
                  <c:v>0.25835308179585598</c:v>
                </c:pt>
                <c:pt idx="23">
                  <c:v>0.26949727187403144</c:v>
                </c:pt>
                <c:pt idx="24">
                  <c:v>0.28059203490827167</c:v>
                </c:pt>
                <c:pt idx="25">
                  <c:v>0.29163768749381119</c:v>
                </c:pt>
                <c:pt idx="26">
                  <c:v>0.30263454359977532</c:v>
                </c:pt>
                <c:pt idx="27">
                  <c:v>0.31358291459577581</c:v>
                </c:pt>
                <c:pt idx="28">
                  <c:v>0.32448310927819335</c:v>
                </c:pt>
                <c:pt idx="29">
                  <c:v>0.33533543389614734</c:v>
                </c:pt>
                <c:pt idx="30">
                  <c:v>0.34614019217715064</c:v>
                </c:pt>
                <c:pt idx="31">
                  <c:v>0.35689768535247079</c:v>
                </c:pt>
                <c:pt idx="32">
                  <c:v>0.36760821218218209</c:v>
                </c:pt>
                <c:pt idx="33">
                  <c:v>0.37827206897992705</c:v>
                </c:pt>
                <c:pt idx="34">
                  <c:v>0.38888954963738404</c:v>
                </c:pt>
                <c:pt idx="35">
                  <c:v>0.39946094564844337</c:v>
                </c:pt>
                <c:pt idx="36">
                  <c:v>0.40998654613310814</c:v>
                </c:pt>
                <c:pt idx="37">
                  <c:v>0.42046663786110261</c:v>
                </c:pt>
                <c:pt idx="38">
                  <c:v>0.43090150527521842</c:v>
                </c:pt>
                <c:pt idx="39">
                  <c:v>0.44129143051437386</c:v>
                </c:pt>
                <c:pt idx="40">
                  <c:v>0.45163669343641116</c:v>
                </c:pt>
                <c:pt idx="41">
                  <c:v>0.46193757164063104</c:v>
                </c:pt>
                <c:pt idx="42">
                  <c:v>0.47219434049005826</c:v>
                </c:pt>
                <c:pt idx="43">
                  <c:v>0.482407273133454</c:v>
                </c:pt>
                <c:pt idx="44">
                  <c:v>0.49257664052706734</c:v>
                </c:pt>
                <c:pt idx="45">
                  <c:v>0.5027027114561442</c:v>
                </c:pt>
                <c:pt idx="46">
                  <c:v>0.51278575255617842</c:v>
                </c:pt>
                <c:pt idx="47">
                  <c:v>0.52282602833392422</c:v>
                </c:pt>
                <c:pt idx="48">
                  <c:v>0.53282380118816308</c:v>
                </c:pt>
                <c:pt idx="49">
                  <c:v>0.54277933143023449</c:v>
                </c:pt>
                <c:pt idx="50">
                  <c:v>0.55269287730433148</c:v>
                </c:pt>
                <c:pt idx="51">
                  <c:v>0.56256469500755835</c:v>
                </c:pt>
                <c:pt idx="52">
                  <c:v>0.57239503870976838</c:v>
                </c:pt>
                <c:pt idx="53">
                  <c:v>0.58218416057316758</c:v>
                </c:pt>
                <c:pt idx="54">
                  <c:v>0.59193231077169695</c:v>
                </c:pt>
                <c:pt idx="55">
                  <c:v>0.60163973751019695</c:v>
                </c:pt>
                <c:pt idx="56">
                  <c:v>0.61130668704335256</c:v>
                </c:pt>
                <c:pt idx="57">
                  <c:v>0.62093340369442163</c:v>
                </c:pt>
                <c:pt idx="58">
                  <c:v>0.63052012987375727</c:v>
                </c:pt>
                <c:pt idx="59">
                  <c:v>0.64006710609711104</c:v>
                </c:pt>
                <c:pt idx="60">
                  <c:v>0.64957457100374238</c:v>
                </c:pt>
                <c:pt idx="61">
                  <c:v>0.65904276137431383</c:v>
                </c:pt>
                <c:pt idx="62">
                  <c:v>0.66847191214858936</c:v>
                </c:pt>
                <c:pt idx="63">
                  <c:v>0.67786225644293685</c:v>
                </c:pt>
                <c:pt idx="64">
                  <c:v>0.68721402556762712</c:v>
                </c:pt>
                <c:pt idx="65">
                  <c:v>0.69652744904394703</c:v>
                </c:pt>
                <c:pt idx="66">
                  <c:v>0.7058027546211183</c:v>
                </c:pt>
                <c:pt idx="67">
                  <c:v>0.71504016829302586</c:v>
                </c:pt>
                <c:pt idx="68">
                  <c:v>0.72423991431476453</c:v>
                </c:pt>
                <c:pt idx="69">
                  <c:v>0.73340221521900062</c:v>
                </c:pt>
                <c:pt idx="70">
                  <c:v>0.74252729183214761</c:v>
                </c:pt>
                <c:pt idx="71">
                  <c:v>0.75161536329037038</c:v>
                </c:pt>
                <c:pt idx="72">
                  <c:v>0.76066664705540421</c:v>
                </c:pt>
                <c:pt idx="73">
                  <c:v>0.76968135893020939</c:v>
                </c:pt>
                <c:pt idx="74">
                  <c:v>0.77865971307444293</c:v>
                </c:pt>
                <c:pt idx="75">
                  <c:v>0.78760192201976487</c:v>
                </c:pt>
                <c:pt idx="76">
                  <c:v>0.7965081966849813</c:v>
                </c:pt>
                <c:pt idx="77">
                  <c:v>0.80537874639101237</c:v>
                </c:pt>
                <c:pt idx="78">
                  <c:v>0.8142137788757019</c:v>
                </c:pt>
                <c:pt idx="79">
                  <c:v>0.82301350030846632</c:v>
                </c:pt>
                <c:pt idx="80">
                  <c:v>0.83177811530477874</c:v>
                </c:pt>
                <c:pt idx="81">
                  <c:v>0.84050782694050008</c:v>
                </c:pt>
                <c:pt idx="82">
                  <c:v>0.84920283676605357</c:v>
                </c:pt>
                <c:pt idx="83">
                  <c:v>0.85786334482044335</c:v>
                </c:pt>
                <c:pt idx="84">
                  <c:v>0.86648954964512082</c:v>
                </c:pt>
                <c:pt idx="85">
                  <c:v>0.87508164829770785</c:v>
                </c:pt>
                <c:pt idx="86">
                  <c:v>0.88363983636556065</c:v>
                </c:pt>
                <c:pt idx="87">
                  <c:v>0.89216430797919843</c:v>
                </c:pt>
                <c:pt idx="88">
                  <c:v>0.90065525582557859</c:v>
                </c:pt>
                <c:pt idx="89">
                  <c:v>0.90911287116123607</c:v>
                </c:pt>
                <c:pt idx="90">
                  <c:v>0.91753734382527485</c:v>
                </c:pt>
                <c:pt idx="91">
                  <c:v>0.92592886225223126</c:v>
                </c:pt>
                <c:pt idx="92">
                  <c:v>0.93428761348478517</c:v>
                </c:pt>
                <c:pt idx="93">
                  <c:v>0.94261378318634736</c:v>
                </c:pt>
                <c:pt idx="94">
                  <c:v>0.9509075556535066</c:v>
                </c:pt>
                <c:pt idx="95">
                  <c:v>0.95916911382834824</c:v>
                </c:pt>
                <c:pt idx="96">
                  <c:v>0.96739863931063796</c:v>
                </c:pt>
                <c:pt idx="97">
                  <c:v>0.97559631236987832</c:v>
                </c:pt>
                <c:pt idx="98">
                  <c:v>0.98376231195723707</c:v>
                </c:pt>
                <c:pt idx="99">
                  <c:v>0.99189681571735</c:v>
                </c:pt>
                <c:pt idx="1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13-49A5-8650-9EC18178C15C}"/>
            </c:ext>
          </c:extLst>
        </c:ser>
        <c:ser>
          <c:idx val="3"/>
          <c:order val="3"/>
          <c:tx>
            <c:v>dots1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FF0000">
                    <a:alpha val="25000"/>
                  </a:srgbClr>
                </a:solidFill>
                <a:prstDash val="solid"/>
              </a:ln>
            </c:spPr>
          </c:marker>
          <c:xVal>
            <c:numRef>
              <c:f>POBREZA!$H$57:$H$81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2.4032148498011788E-2</c:v>
                </c:pt>
                <c:pt idx="2">
                  <c:v>3.5022511702545479E-2</c:v>
                </c:pt>
                <c:pt idx="3">
                  <c:v>7.6398195018263892E-2</c:v>
                </c:pt>
                <c:pt idx="4">
                  <c:v>9.2470758385630264E-2</c:v>
                </c:pt>
                <c:pt idx="5">
                  <c:v>0.12142497138628598</c:v>
                </c:pt>
                <c:pt idx="6">
                  <c:v>0.15498097756920809</c:v>
                </c:pt>
                <c:pt idx="7">
                  <c:v>0.17132998565521612</c:v>
                </c:pt>
                <c:pt idx="8">
                  <c:v>0.1993958671514563</c:v>
                </c:pt>
                <c:pt idx="9">
                  <c:v>0.25587824295782363</c:v>
                </c:pt>
                <c:pt idx="10">
                  <c:v>0.26031821484137296</c:v>
                </c:pt>
                <c:pt idx="11">
                  <c:v>0.32544454502087661</c:v>
                </c:pt>
                <c:pt idx="12">
                  <c:v>0.37798252667101562</c:v>
                </c:pt>
                <c:pt idx="13">
                  <c:v>0.3963610435451001</c:v>
                </c:pt>
                <c:pt idx="14">
                  <c:v>0.44146030236983919</c:v>
                </c:pt>
                <c:pt idx="15">
                  <c:v>0.49164007571888269</c:v>
                </c:pt>
                <c:pt idx="16">
                  <c:v>0.4985528793234521</c:v>
                </c:pt>
                <c:pt idx="17">
                  <c:v>0.53820415442471681</c:v>
                </c:pt>
                <c:pt idx="18">
                  <c:v>0.56156879006552074</c:v>
                </c:pt>
                <c:pt idx="19">
                  <c:v>0.62068244761456859</c:v>
                </c:pt>
                <c:pt idx="20">
                  <c:v>0.62529772590506139</c:v>
                </c:pt>
                <c:pt idx="21">
                  <c:v>0.66341169866851402</c:v>
                </c:pt>
                <c:pt idx="22">
                  <c:v>0.69886067691872011</c:v>
                </c:pt>
                <c:pt idx="23">
                  <c:v>0.70870649156253629</c:v>
                </c:pt>
                <c:pt idx="24">
                  <c:v>1</c:v>
                </c:pt>
              </c:numCache>
            </c:numRef>
          </c:xVal>
          <c:yVal>
            <c:numRef>
              <c:f>POBREZA!$L$57:$L$81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3.481298773263599E-2</c:v>
                </c:pt>
                <c:pt idx="2">
                  <c:v>5.1795012376757411E-2</c:v>
                </c:pt>
                <c:pt idx="3">
                  <c:v>0.11572764687286238</c:v>
                </c:pt>
                <c:pt idx="4">
                  <c:v>0.13901037381616632</c:v>
                </c:pt>
                <c:pt idx="5">
                  <c:v>0.18374967401740461</c:v>
                </c:pt>
                <c:pt idx="6">
                  <c:v>0.22263707791968895</c:v>
                </c:pt>
                <c:pt idx="7">
                  <c:v>0.24474138388524369</c:v>
                </c:pt>
                <c:pt idx="8">
                  <c:v>0.27455597182208069</c:v>
                </c:pt>
                <c:pt idx="9">
                  <c:v>0.32910291217630044</c:v>
                </c:pt>
                <c:pt idx="10">
                  <c:v>0.33639222486336401</c:v>
                </c:pt>
                <c:pt idx="11">
                  <c:v>0.40557639420436309</c:v>
                </c:pt>
                <c:pt idx="12">
                  <c:v>0.48168295250209742</c:v>
                </c:pt>
                <c:pt idx="13">
                  <c:v>0.50653120984228128</c:v>
                </c:pt>
                <c:pt idx="14">
                  <c:v>0.58057280473308803</c:v>
                </c:pt>
                <c:pt idx="15">
                  <c:v>0.61934104795631273</c:v>
                </c:pt>
                <c:pt idx="16">
                  <c:v>0.63135771873065849</c:v>
                </c:pt>
                <c:pt idx="17">
                  <c:v>0.67730881141129518</c:v>
                </c:pt>
                <c:pt idx="18">
                  <c:v>0.6953600264106945</c:v>
                </c:pt>
                <c:pt idx="19">
                  <c:v>0.7239040554676679</c:v>
                </c:pt>
                <c:pt idx="20">
                  <c:v>0.72880689881728111</c:v>
                </c:pt>
                <c:pt idx="21">
                  <c:v>0.76561485119728778</c:v>
                </c:pt>
                <c:pt idx="22">
                  <c:v>0.79642570054921324</c:v>
                </c:pt>
                <c:pt idx="23">
                  <c:v>0.80308160585619359</c:v>
                </c:pt>
                <c:pt idx="24">
                  <c:v>0.99999999999999967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A13-49A5-8650-9EC18178C15C}"/>
            </c:ext>
          </c:extLst>
        </c:ser>
        <c:ser>
          <c:idx val="1"/>
          <c:order val="4"/>
          <c:tx>
            <c:v>dots2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0066FF">
                    <a:alpha val="25000"/>
                  </a:srgbClr>
                </a:solidFill>
              </a:ln>
            </c:spPr>
          </c:marker>
          <c:xVal>
            <c:numRef>
              <c:f>POBREZA!$H$105:$H$129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3.8598449984895568E-2</c:v>
                </c:pt>
                <c:pt idx="2">
                  <c:v>5.3877775991548582E-2</c:v>
                </c:pt>
                <c:pt idx="3">
                  <c:v>6.9411492441600608E-2</c:v>
                </c:pt>
                <c:pt idx="4">
                  <c:v>8.061350495266395E-2</c:v>
                </c:pt>
                <c:pt idx="5">
                  <c:v>0.10835796268586845</c:v>
                </c:pt>
                <c:pt idx="6">
                  <c:v>0.17282474088390082</c:v>
                </c:pt>
                <c:pt idx="7">
                  <c:v>0.19694943459957356</c:v>
                </c:pt>
                <c:pt idx="8">
                  <c:v>0.22962977357483938</c:v>
                </c:pt>
                <c:pt idx="9">
                  <c:v>0.23419113555300775</c:v>
                </c:pt>
                <c:pt idx="10">
                  <c:v>0.24106674392598654</c:v>
                </c:pt>
                <c:pt idx="11">
                  <c:v>0.29444633863254538</c:v>
                </c:pt>
                <c:pt idx="12">
                  <c:v>0.34631195688081984</c:v>
                </c:pt>
                <c:pt idx="13">
                  <c:v>0.37353526752511662</c:v>
                </c:pt>
                <c:pt idx="14">
                  <c:v>0.42469601225313969</c:v>
                </c:pt>
                <c:pt idx="15">
                  <c:v>0.46384210833146367</c:v>
                </c:pt>
                <c:pt idx="16">
                  <c:v>0.50711851591441881</c:v>
                </c:pt>
                <c:pt idx="17">
                  <c:v>0.52487108234300661</c:v>
                </c:pt>
                <c:pt idx="18">
                  <c:v>0.54815840751582434</c:v>
                </c:pt>
                <c:pt idx="19">
                  <c:v>0.55291409552714477</c:v>
                </c:pt>
                <c:pt idx="20">
                  <c:v>0.59039428752126555</c:v>
                </c:pt>
                <c:pt idx="21">
                  <c:v>0.6491019487367925</c:v>
                </c:pt>
                <c:pt idx="22">
                  <c:v>0.68588080041126465</c:v>
                </c:pt>
                <c:pt idx="23">
                  <c:v>0.6955317378577146</c:v>
                </c:pt>
                <c:pt idx="24">
                  <c:v>1</c:v>
                </c:pt>
              </c:numCache>
            </c:numRef>
          </c:xVal>
          <c:yVal>
            <c:numRef>
              <c:f>POBREZA!$L$105:$L$129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3.9913473224338664E-2</c:v>
                </c:pt>
                <c:pt idx="2">
                  <c:v>5.8317557312414017E-2</c:v>
                </c:pt>
                <c:pt idx="3">
                  <c:v>7.7028056952424026E-2</c:v>
                </c:pt>
                <c:pt idx="4">
                  <c:v>8.8611714498102609E-2</c:v>
                </c:pt>
                <c:pt idx="5">
                  <c:v>0.11730140725238146</c:v>
                </c:pt>
                <c:pt idx="6">
                  <c:v>0.1916023096119962</c:v>
                </c:pt>
                <c:pt idx="7">
                  <c:v>0.22066071778713287</c:v>
                </c:pt>
                <c:pt idx="8">
                  <c:v>0.25445445393876637</c:v>
                </c:pt>
                <c:pt idx="9">
                  <c:v>0.25971163167340755</c:v>
                </c:pt>
                <c:pt idx="10">
                  <c:v>0.26763608393646848</c:v>
                </c:pt>
                <c:pt idx="11">
                  <c:v>0.32915850160878346</c:v>
                </c:pt>
                <c:pt idx="12">
                  <c:v>0.38279114659909691</c:v>
                </c:pt>
                <c:pt idx="13">
                  <c:v>0.41558186642765987</c:v>
                </c:pt>
                <c:pt idx="14">
                  <c:v>0.47720543853896319</c:v>
                </c:pt>
                <c:pt idx="15">
                  <c:v>0.52232309981778324</c:v>
                </c:pt>
                <c:pt idx="16">
                  <c:v>0.57444991770488951</c:v>
                </c:pt>
                <c:pt idx="17">
                  <c:v>0.59583304188121844</c:v>
                </c:pt>
                <c:pt idx="18">
                  <c:v>0.61594466893312982</c:v>
                </c:pt>
                <c:pt idx="19">
                  <c:v>0.62005182262936298</c:v>
                </c:pt>
                <c:pt idx="20">
                  <c:v>0.65242083184900734</c:v>
                </c:pt>
                <c:pt idx="21">
                  <c:v>0.7031225152194458</c:v>
                </c:pt>
                <c:pt idx="22">
                  <c:v>0.7348858260670974</c:v>
                </c:pt>
                <c:pt idx="23">
                  <c:v>0.74600897167683589</c:v>
                </c:pt>
                <c:pt idx="24">
                  <c:v>0.99999999999999989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A13-49A5-8650-9EC18178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14144"/>
        <c:axId val="926214688"/>
        <c:extLst/>
      </c:scatterChart>
      <c:valAx>
        <c:axId val="92621414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cuota poblacional según pobreza (acumulada)</a:t>
                </a:r>
              </a:p>
            </c:rich>
          </c:tx>
          <c:layout>
            <c:manualLayout>
              <c:xMode val="edge"/>
              <c:yMode val="edge"/>
              <c:x val="0.25445681857652602"/>
              <c:y val="0.924173305145584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4688"/>
        <c:crosses val="autoZero"/>
        <c:crossBetween val="midCat"/>
        <c:majorUnit val="0.1"/>
        <c:minorUnit val="0.05"/>
      </c:valAx>
      <c:valAx>
        <c:axId val="92621468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cuota de mortalidad (acum)</a:t>
                </a:r>
              </a:p>
            </c:rich>
          </c:tx>
          <c:layout>
            <c:manualLayout>
              <c:xMode val="edge"/>
              <c:yMode val="edge"/>
              <c:x val="1.4998372011234425E-3"/>
              <c:y val="0.242914692451525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4144"/>
        <c:crosses val="autoZero"/>
        <c:crossBetween val="midCat"/>
        <c:majorUnit val="0.1"/>
        <c:minorUnit val="0.05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7329510143153593"/>
          <c:y val="5.9154249424860202E-2"/>
          <c:w val="0.2150680609926878"/>
          <c:h val="0.11917989212798689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800">
              <a:latin typeface="+mn-lt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</a:rPr>
              <a:t>2011</a:t>
            </a:r>
            <a:endParaRPr lang="en-US" sz="1100" b="0">
              <a:solidFill>
                <a:srgbClr val="FF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231672334516801"/>
          <c:y val="0.13327019283734506"/>
          <c:w val="0.78122076345525404"/>
          <c:h val="0.668423445247310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>
                <a:alpha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6E3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FD-482C-AA08-CEED5C2C7910}"/>
              </c:ext>
            </c:extLst>
          </c:dPt>
          <c:dPt>
            <c:idx val="1"/>
            <c:invertIfNegative val="0"/>
            <c:bubble3D val="0"/>
            <c:spPr>
              <a:solidFill>
                <a:srgbClr val="D5782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FD-482C-AA08-CEED5C2C7910}"/>
              </c:ext>
            </c:extLst>
          </c:dPt>
          <c:dPt>
            <c:idx val="2"/>
            <c:invertIfNegative val="0"/>
            <c:bubble3D val="0"/>
            <c:spPr>
              <a:solidFill>
                <a:srgbClr val="EBA86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FD-482C-AA08-CEED5C2C7910}"/>
              </c:ext>
            </c:extLst>
          </c:dPt>
          <c:dPt>
            <c:idx val="3"/>
            <c:invertIfNegative val="0"/>
            <c:bubble3D val="0"/>
            <c:spPr>
              <a:solidFill>
                <a:srgbClr val="F8CBAD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FD-482C-AA08-CEED5C2C7910}"/>
              </c:ext>
            </c:extLst>
          </c:dPt>
          <c:dPt>
            <c:idx val="4"/>
            <c:invertIfNegative val="0"/>
            <c:bubble3D val="0"/>
            <c:spPr>
              <a:solidFill>
                <a:srgbClr val="FBE5D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FD-482C-AA08-CEED5C2C79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POBREZA!$B$90:$B$94</c:f>
              <c:strCache>
                <c:ptCount val="5"/>
                <c:pt idx="0">
                  <c:v>más alto 
(64.7)</c:v>
                </c:pt>
                <c:pt idx="1">
                  <c:v>segundo 
(55.7)</c:v>
                </c:pt>
                <c:pt idx="2">
                  <c:v>mediano 
(51.8)</c:v>
                </c:pt>
                <c:pt idx="3">
                  <c:v>cuarto 
(42.2)</c:v>
                </c:pt>
                <c:pt idx="4">
                  <c:v>más bajo 
(26.7)</c:v>
                </c:pt>
              </c:strCache>
            </c:strRef>
          </c:cat>
          <c:val>
            <c:numRef>
              <c:f>POBREZA!$E$90:$E$94</c:f>
              <c:numCache>
                <c:formatCode>#,##0.0</c:formatCode>
                <c:ptCount val="5"/>
                <c:pt idx="0">
                  <c:v>15.669716110224197</c:v>
                </c:pt>
                <c:pt idx="1">
                  <c:v>11.379863588922062</c:v>
                </c:pt>
                <c:pt idx="2">
                  <c:v>13.958357372838769</c:v>
                </c:pt>
                <c:pt idx="3">
                  <c:v>8.2811715245055169</c:v>
                </c:pt>
                <c:pt idx="4">
                  <c:v>7.5370196730199215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FD-482C-AA08-CEED5C2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26216320"/>
        <c:axId val="839799408"/>
      </c:barChart>
      <c:catAx>
        <c:axId val="92621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quintiles territoriales </a:t>
                </a:r>
                <a:r>
                  <a:rPr lang="en-US" sz="800" b="0" i="0" u="none" strike="noStrike" baseline="0">
                    <a:effectLst/>
                  </a:rPr>
                  <a:t>de pobreza</a:t>
                </a:r>
                <a:endParaRPr lang="en-US" sz="8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0454764518946104"/>
              <c:y val="0.9318228464333457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9408"/>
        <c:crosses val="autoZero"/>
        <c:auto val="1"/>
        <c:lblAlgn val="ctr"/>
        <c:lblOffset val="100"/>
        <c:noMultiLvlLbl val="0"/>
      </c:catAx>
      <c:valAx>
        <c:axId val="839799408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mortalidad  (1,000 </a:t>
                </a:r>
                <a:r>
                  <a:rPr lang="en-US" sz="800" b="0" baseline="0">
                    <a:latin typeface="+mn-lt"/>
                  </a:rPr>
                  <a:t>nv</a:t>
                </a:r>
                <a:r>
                  <a:rPr lang="en-US" sz="800" b="0">
                    <a:latin typeface="+mn-lt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9667441419027998E-4"/>
              <c:y val="0.29231617856350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926216320"/>
        <c:crosses val="autoZero"/>
        <c:crossBetween val="between"/>
        <c:majorUnit val="5"/>
        <c:minorUnit val="1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r>
              <a:rPr lang="en-US" sz="1100" b="0" i="0" baseline="0">
                <a:effectLst/>
              </a:rPr>
              <a:t>2019</a:t>
            </a:r>
            <a:endParaRPr lang="en-US" sz="1100">
              <a:solidFill>
                <a:srgbClr val="0432FF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231672334516801"/>
          <c:y val="0.12607219411484885"/>
          <c:w val="0.78122076345525404"/>
          <c:h val="0.66658090012499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>
                <a:alpha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F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C0A-4F7E-A6B5-D95D87A73008}"/>
              </c:ext>
            </c:extLst>
          </c:dPt>
          <c:dPt>
            <c:idx val="1"/>
            <c:invertIfNegative val="0"/>
            <c:bubble3D val="0"/>
            <c:spPr>
              <a:solidFill>
                <a:srgbClr val="2F5597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C0A-4F7E-A6B5-D95D87A73008}"/>
              </c:ext>
            </c:extLst>
          </c:dPt>
          <c:dPt>
            <c:idx val="2"/>
            <c:invertIfNegative val="0"/>
            <c:bubble3D val="0"/>
            <c:spPr>
              <a:solidFill>
                <a:srgbClr val="8497B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C0A-4F7E-A6B5-D95D87A73008}"/>
              </c:ext>
            </c:extLst>
          </c:dPt>
          <c:dPt>
            <c:idx val="3"/>
            <c:invertIfNegative val="0"/>
            <c:bubble3D val="0"/>
            <c:spPr>
              <a:solidFill>
                <a:srgbClr val="ADB9C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C0A-4F7E-A6B5-D95D87A73008}"/>
              </c:ext>
            </c:extLst>
          </c:dPt>
          <c:dPt>
            <c:idx val="4"/>
            <c:invertIfNegative val="0"/>
            <c:bubble3D val="0"/>
            <c:spPr>
              <a:solidFill>
                <a:srgbClr val="DAE3F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C0A-4F7E-A6B5-D95D87A730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POBREZA!$B$138:$B$142</c:f>
              <c:strCache>
                <c:ptCount val="5"/>
                <c:pt idx="0">
                  <c:v>más alto 
(48.4)</c:v>
                </c:pt>
                <c:pt idx="1">
                  <c:v>segundo 
(37.1)</c:v>
                </c:pt>
                <c:pt idx="2">
                  <c:v>mediano 
(31.2)</c:v>
                </c:pt>
                <c:pt idx="3">
                  <c:v>cuarto 
(26.6)</c:v>
                </c:pt>
                <c:pt idx="4">
                  <c:v>más bajo 
(16.4)</c:v>
                </c:pt>
              </c:strCache>
            </c:strRef>
          </c:cat>
          <c:val>
            <c:numRef>
              <c:f>POBREZA!$E$138:$E$142</c:f>
              <c:numCache>
                <c:formatCode>#,##0.0</c:formatCode>
                <c:ptCount val="5"/>
                <c:pt idx="0">
                  <c:v>10.41635603306324</c:v>
                </c:pt>
                <c:pt idx="1">
                  <c:v>10.900161472823845</c:v>
                </c:pt>
                <c:pt idx="2">
                  <c:v>10.981440088508347</c:v>
                </c:pt>
                <c:pt idx="3">
                  <c:v>10.719965692555698</c:v>
                </c:pt>
                <c:pt idx="4">
                  <c:v>8.1772412743947509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0A-4F7E-A6B5-D95D87A73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39794512"/>
        <c:axId val="839795056"/>
      </c:barChart>
      <c:catAx>
        <c:axId val="83979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quintiles territoriales </a:t>
                </a:r>
                <a:r>
                  <a:rPr lang="en-US" sz="800" b="0" i="0" u="none" strike="noStrike" baseline="0">
                    <a:effectLst/>
                  </a:rPr>
                  <a:t>de pobreza</a:t>
                </a:r>
                <a:endParaRPr lang="en-US" sz="8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0454764518946104"/>
              <c:y val="0.9301450777002497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5056"/>
        <c:crosses val="autoZero"/>
        <c:auto val="1"/>
        <c:lblAlgn val="ctr"/>
        <c:lblOffset val="100"/>
        <c:noMultiLvlLbl val="0"/>
      </c:catAx>
      <c:valAx>
        <c:axId val="839795056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800" b="0"/>
                  <a:t>mortalidad  (1,000 nv)</a:t>
                </a:r>
              </a:p>
            </c:rich>
          </c:tx>
          <c:layout>
            <c:manualLayout>
              <c:xMode val="edge"/>
              <c:yMode val="edge"/>
              <c:x val="1.3124901980340084E-4"/>
              <c:y val="0.26745972832830439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4512"/>
        <c:crosses val="autoZero"/>
        <c:crossBetween val="between"/>
        <c:majorUnit val="5"/>
        <c:minorUnit val="1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03087956324"/>
          <c:y val="4.6341463414634097E-2"/>
          <c:w val="0.80928894526481998"/>
          <c:h val="0.78536585365853695"/>
        </c:manualLayout>
      </c:layout>
      <c:scatterChart>
        <c:scatterStyle val="lineMarker"/>
        <c:varyColors val="0"/>
        <c:ser>
          <c:idx val="1"/>
          <c:order val="0"/>
          <c:tx>
            <c:strRef>
              <c:f>EDUCACION!$B$53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E46418"/>
              </a:solidFill>
              <a:prstDash val="solid"/>
            </a:ln>
          </c:spPr>
          <c:marker>
            <c:symbol val="none"/>
          </c:marker>
          <c:xVal>
            <c:numRef>
              <c:f>EDUCACION!$I$58:$I$81</c:f>
              <c:numCache>
                <c:formatCode>0.0000</c:formatCode>
                <c:ptCount val="24"/>
                <c:pt idx="0">
                  <c:v>2.8241187903183664E-2</c:v>
                </c:pt>
                <c:pt idx="1">
                  <c:v>6.8498450055373222E-2</c:v>
                </c:pt>
                <c:pt idx="2">
                  <c:v>8.8689028347383125E-2</c:v>
                </c:pt>
                <c:pt idx="3">
                  <c:v>0.11364153548184819</c:v>
                </c:pt>
                <c:pt idx="4">
                  <c:v>0.14445247932142932</c:v>
                </c:pt>
                <c:pt idx="5">
                  <c:v>0.16767467850659165</c:v>
                </c:pt>
                <c:pt idx="6">
                  <c:v>0.19134104344396174</c:v>
                </c:pt>
                <c:pt idx="7">
                  <c:v>0.22650599160214879</c:v>
                </c:pt>
                <c:pt idx="8">
                  <c:v>0.26974346267237759</c:v>
                </c:pt>
                <c:pt idx="9">
                  <c:v>0.31856208290981658</c:v>
                </c:pt>
                <c:pt idx="10">
                  <c:v>0.35286735541856928</c:v>
                </c:pt>
                <c:pt idx="11">
                  <c:v>0.38072927465288486</c:v>
                </c:pt>
                <c:pt idx="12">
                  <c:v>0.43011174097804117</c:v>
                </c:pt>
                <c:pt idx="13">
                  <c:v>0.46188855569433973</c:v>
                </c:pt>
                <c:pt idx="14">
                  <c:v>0.4891984283106362</c:v>
                </c:pt>
                <c:pt idx="15">
                  <c:v>0.51978349658742484</c:v>
                </c:pt>
                <c:pt idx="16">
                  <c:v>0.55784184327944342</c:v>
                </c:pt>
                <c:pt idx="17">
                  <c:v>0.59386141017148009</c:v>
                </c:pt>
                <c:pt idx="18">
                  <c:v>0.61637479835549103</c:v>
                </c:pt>
                <c:pt idx="19">
                  <c:v>0.64035469205912543</c:v>
                </c:pt>
                <c:pt idx="20">
                  <c:v>0.65695991720143554</c:v>
                </c:pt>
                <c:pt idx="21">
                  <c:v>0.81428898924056936</c:v>
                </c:pt>
                <c:pt idx="22">
                  <c:v>0.97766023258440427</c:v>
                </c:pt>
                <c:pt idx="23">
                  <c:v>0.99769236085475377</c:v>
                </c:pt>
              </c:numCache>
            </c:numRef>
          </c:xVal>
          <c:yVal>
            <c:numRef>
              <c:f>EDUCACION!$U$58:$U$81</c:f>
              <c:numCache>
                <c:formatCode>0.00</c:formatCode>
                <c:ptCount val="24"/>
                <c:pt idx="0">
                  <c:v>14.133850705699297</c:v>
                </c:pt>
                <c:pt idx="1">
                  <c:v>13.68985704578674</c:v>
                </c:pt>
                <c:pt idx="2">
                  <c:v>13.472456495643302</c:v>
                </c:pt>
                <c:pt idx="3">
                  <c:v>13.208546058984988</c:v>
                </c:pt>
                <c:pt idx="4">
                  <c:v>12.889795674892321</c:v>
                </c:pt>
                <c:pt idx="5">
                  <c:v>12.654647337744168</c:v>
                </c:pt>
                <c:pt idx="6">
                  <c:v>12.419414523172295</c:v>
                </c:pt>
                <c:pt idx="7">
                  <c:v>12.077942227186801</c:v>
                </c:pt>
                <c:pt idx="8">
                  <c:v>11.670922915459267</c:v>
                </c:pt>
                <c:pt idx="9">
                  <c:v>11.227827288708152</c:v>
                </c:pt>
                <c:pt idx="10">
                  <c:v>10.926562557557276</c:v>
                </c:pt>
                <c:pt idx="11">
                  <c:v>10.687841335820336</c:v>
                </c:pt>
                <c:pt idx="12">
                  <c:v>10.277473708652458</c:v>
                </c:pt>
                <c:pt idx="13">
                  <c:v>10.021778943713009</c:v>
                </c:pt>
                <c:pt idx="14">
                  <c:v>9.8071167161704498</c:v>
                </c:pt>
                <c:pt idx="15">
                  <c:v>9.5721641313266943</c:v>
                </c:pt>
                <c:pt idx="16">
                  <c:v>9.2876468173046351</c:v>
                </c:pt>
                <c:pt idx="17">
                  <c:v>9.0261646309936268</c:v>
                </c:pt>
                <c:pt idx="18">
                  <c:v>8.8664817699909708</c:v>
                </c:pt>
                <c:pt idx="19">
                  <c:v>8.6995030712272907</c:v>
                </c:pt>
                <c:pt idx="20">
                  <c:v>8.5857225432510642</c:v>
                </c:pt>
                <c:pt idx="21">
                  <c:v>7.5788707133193141</c:v>
                </c:pt>
                <c:pt idx="22">
                  <c:v>6.6581208875931672</c:v>
                </c:pt>
                <c:pt idx="23">
                  <c:v>6.55321039098542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AC-4C16-83D7-5744F45CCC4A}"/>
            </c:ext>
          </c:extLst>
        </c:ser>
        <c:ser>
          <c:idx val="0"/>
          <c:order val="1"/>
          <c:tx>
            <c:v>dot1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FF0000">
                    <a:alpha val="25000"/>
                  </a:srgbClr>
                </a:solidFill>
                <a:prstDash val="solid"/>
              </a:ln>
            </c:spPr>
          </c:marker>
          <c:xVal>
            <c:numRef>
              <c:f>EDUCACION!$I$58:$I$81</c:f>
              <c:numCache>
                <c:formatCode>0.0000</c:formatCode>
                <c:ptCount val="24"/>
                <c:pt idx="0">
                  <c:v>2.8241187903183664E-2</c:v>
                </c:pt>
                <c:pt idx="1">
                  <c:v>6.8498450055373222E-2</c:v>
                </c:pt>
                <c:pt idx="2">
                  <c:v>8.8689028347383125E-2</c:v>
                </c:pt>
                <c:pt idx="3">
                  <c:v>0.11364153548184819</c:v>
                </c:pt>
                <c:pt idx="4">
                  <c:v>0.14445247932142932</c:v>
                </c:pt>
                <c:pt idx="5">
                  <c:v>0.16767467850659165</c:v>
                </c:pt>
                <c:pt idx="6">
                  <c:v>0.19134104344396174</c:v>
                </c:pt>
                <c:pt idx="7">
                  <c:v>0.22650599160214879</c:v>
                </c:pt>
                <c:pt idx="8">
                  <c:v>0.26974346267237759</c:v>
                </c:pt>
                <c:pt idx="9">
                  <c:v>0.31856208290981658</c:v>
                </c:pt>
                <c:pt idx="10">
                  <c:v>0.35286735541856928</c:v>
                </c:pt>
                <c:pt idx="11">
                  <c:v>0.38072927465288486</c:v>
                </c:pt>
                <c:pt idx="12">
                  <c:v>0.43011174097804117</c:v>
                </c:pt>
                <c:pt idx="13">
                  <c:v>0.46188855569433973</c:v>
                </c:pt>
                <c:pt idx="14">
                  <c:v>0.4891984283106362</c:v>
                </c:pt>
                <c:pt idx="15">
                  <c:v>0.51978349658742484</c:v>
                </c:pt>
                <c:pt idx="16">
                  <c:v>0.55784184327944342</c:v>
                </c:pt>
                <c:pt idx="17">
                  <c:v>0.59386141017148009</c:v>
                </c:pt>
                <c:pt idx="18">
                  <c:v>0.61637479835549103</c:v>
                </c:pt>
                <c:pt idx="19">
                  <c:v>0.64035469205912543</c:v>
                </c:pt>
                <c:pt idx="20">
                  <c:v>0.65695991720143554</c:v>
                </c:pt>
                <c:pt idx="21">
                  <c:v>0.81428898924056936</c:v>
                </c:pt>
                <c:pt idx="22">
                  <c:v>0.97766023258440427</c:v>
                </c:pt>
                <c:pt idx="23">
                  <c:v>0.99769236085475377</c:v>
                </c:pt>
              </c:numCache>
            </c:numRef>
          </c:xVal>
          <c:yVal>
            <c:numRef>
              <c:f>EDUCACION!$E$58:$E$81</c:f>
              <c:numCache>
                <c:formatCode>0.0</c:formatCode>
                <c:ptCount val="24"/>
                <c:pt idx="0">
                  <c:v>10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5</c:v>
                </c:pt>
                <c:pt idx="13">
                  <c:v>17</c:v>
                </c:pt>
                <c:pt idx="14">
                  <c:v>8</c:v>
                </c:pt>
                <c:pt idx="15">
                  <c:v>16</c:v>
                </c:pt>
                <c:pt idx="16">
                  <c:v>11</c:v>
                </c:pt>
                <c:pt idx="17">
                  <c:v>18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FAC-4C16-83D7-5744F45CCC4A}"/>
            </c:ext>
          </c:extLst>
        </c:ser>
        <c:ser>
          <c:idx val="3"/>
          <c:order val="2"/>
          <c:tx>
            <c:strRef>
              <c:f>EDUCACION!$B$101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EDUCACION!$I$106:$I$129</c:f>
              <c:numCache>
                <c:formatCode>0.0000</c:formatCode>
                <c:ptCount val="24"/>
                <c:pt idx="0">
                  <c:v>2.6689797353279428E-2</c:v>
                </c:pt>
                <c:pt idx="1">
                  <c:v>6.1146452931584869E-2</c:v>
                </c:pt>
                <c:pt idx="2">
                  <c:v>8.525348064424379E-2</c:v>
                </c:pt>
                <c:pt idx="3">
                  <c:v>0.11546587899847896</c:v>
                </c:pt>
                <c:pt idx="4">
                  <c:v>0.148637332857529</c:v>
                </c:pt>
                <c:pt idx="5">
                  <c:v>0.17999890470781316</c:v>
                </c:pt>
                <c:pt idx="6">
                  <c:v>0.20093753477994342</c:v>
                </c:pt>
                <c:pt idx="7">
                  <c:v>0.22342547331638574</c:v>
                </c:pt>
                <c:pt idx="8">
                  <c:v>0.26639095924629763</c:v>
                </c:pt>
                <c:pt idx="9">
                  <c:v>0.30338445285738769</c:v>
                </c:pt>
                <c:pt idx="10">
                  <c:v>0.33266231965219173</c:v>
                </c:pt>
                <c:pt idx="11">
                  <c:v>0.35658120443275348</c:v>
                </c:pt>
                <c:pt idx="12">
                  <c:v>0.37843493346099966</c:v>
                </c:pt>
                <c:pt idx="13">
                  <c:v>0.42358835386417315</c:v>
                </c:pt>
                <c:pt idx="14">
                  <c:v>0.45476973248371638</c:v>
                </c:pt>
                <c:pt idx="15">
                  <c:v>0.49260412783826424</c:v>
                </c:pt>
                <c:pt idx="16">
                  <c:v>0.55077032606141763</c:v>
                </c:pt>
                <c:pt idx="17">
                  <c:v>0.58014093937204425</c:v>
                </c:pt>
                <c:pt idx="18">
                  <c:v>0.60231883955559407</c:v>
                </c:pt>
                <c:pt idx="19">
                  <c:v>0.63270259813906327</c:v>
                </c:pt>
                <c:pt idx="20">
                  <c:v>0.64917172944869717</c:v>
                </c:pt>
                <c:pt idx="21">
                  <c:v>0.80623132924306495</c:v>
                </c:pt>
                <c:pt idx="22">
                  <c:v>0.96084330431986786</c:v>
                </c:pt>
                <c:pt idx="23">
                  <c:v>0.98161057416276409</c:v>
                </c:pt>
              </c:numCache>
            </c:numRef>
          </c:xVal>
          <c:yVal>
            <c:numRef>
              <c:f>EDUCACION!$U$106:$U$129</c:f>
              <c:numCache>
                <c:formatCode>0.00</c:formatCode>
                <c:ptCount val="24"/>
                <c:pt idx="0">
                  <c:v>11.390653156839161</c:v>
                </c:pt>
                <c:pt idx="1">
                  <c:v>11.261909448770147</c:v>
                </c:pt>
                <c:pt idx="2">
                  <c:v>11.171836048256946</c:v>
                </c:pt>
                <c:pt idx="3">
                  <c:v>11.058950565655687</c:v>
                </c:pt>
                <c:pt idx="4">
                  <c:v>10.935008880074829</c:v>
                </c:pt>
                <c:pt idx="5">
                  <c:v>10.817829630286568</c:v>
                </c:pt>
                <c:pt idx="6">
                  <c:v>10.739594617859284</c:v>
                </c:pt>
                <c:pt idx="7">
                  <c:v>10.655570775573427</c:v>
                </c:pt>
                <c:pt idx="8">
                  <c:v>10.495034708309644</c:v>
                </c:pt>
                <c:pt idx="9">
                  <c:v>10.356812368910063</c:v>
                </c:pt>
                <c:pt idx="10">
                  <c:v>10.247418666234898</c:v>
                </c:pt>
                <c:pt idx="11">
                  <c:v>10.158048242209652</c:v>
                </c:pt>
                <c:pt idx="12">
                  <c:v>10.076394057756438</c:v>
                </c:pt>
                <c:pt idx="13">
                  <c:v>9.9076830010059496</c:v>
                </c:pt>
                <c:pt idx="14">
                  <c:v>9.7911770244737593</c:v>
                </c:pt>
                <c:pt idx="15">
                  <c:v>9.6498127432125109</c:v>
                </c:pt>
                <c:pt idx="16">
                  <c:v>9.4324807962245725</c:v>
                </c:pt>
                <c:pt idx="17">
                  <c:v>9.3227405558440779</c:v>
                </c:pt>
                <c:pt idx="18">
                  <c:v>9.2398751396017538</c:v>
                </c:pt>
                <c:pt idx="19">
                  <c:v>9.1263493873354093</c:v>
                </c:pt>
                <c:pt idx="20">
                  <c:v>9.0648141919459668</c:v>
                </c:pt>
                <c:pt idx="21">
                  <c:v>8.477977340661619</c:v>
                </c:pt>
                <c:pt idx="22">
                  <c:v>7.9002857844389052</c:v>
                </c:pt>
                <c:pt idx="23">
                  <c:v>7.822691041676709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AC-4C16-83D7-5744F45CCC4A}"/>
            </c:ext>
          </c:extLst>
        </c:ser>
        <c:ser>
          <c:idx val="2"/>
          <c:order val="3"/>
          <c:tx>
            <c:v>dot2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0066FF">
                    <a:alpha val="24706"/>
                  </a:srgbClr>
                </a:solidFill>
              </a:ln>
            </c:spPr>
          </c:marker>
          <c:xVal>
            <c:numRef>
              <c:f>EDUCACION!$I$106:$I$129</c:f>
              <c:numCache>
                <c:formatCode>0.0000</c:formatCode>
                <c:ptCount val="24"/>
                <c:pt idx="0">
                  <c:v>2.6689797353279428E-2</c:v>
                </c:pt>
                <c:pt idx="1">
                  <c:v>6.1146452931584869E-2</c:v>
                </c:pt>
                <c:pt idx="2">
                  <c:v>8.525348064424379E-2</c:v>
                </c:pt>
                <c:pt idx="3">
                  <c:v>0.11546587899847896</c:v>
                </c:pt>
                <c:pt idx="4">
                  <c:v>0.148637332857529</c:v>
                </c:pt>
                <c:pt idx="5">
                  <c:v>0.17999890470781316</c:v>
                </c:pt>
                <c:pt idx="6">
                  <c:v>0.20093753477994342</c:v>
                </c:pt>
                <c:pt idx="7">
                  <c:v>0.22342547331638574</c:v>
                </c:pt>
                <c:pt idx="8">
                  <c:v>0.26639095924629763</c:v>
                </c:pt>
                <c:pt idx="9">
                  <c:v>0.30338445285738769</c:v>
                </c:pt>
                <c:pt idx="10">
                  <c:v>0.33266231965219173</c:v>
                </c:pt>
                <c:pt idx="11">
                  <c:v>0.35658120443275348</c:v>
                </c:pt>
                <c:pt idx="12">
                  <c:v>0.37843493346099966</c:v>
                </c:pt>
                <c:pt idx="13">
                  <c:v>0.42358835386417315</c:v>
                </c:pt>
                <c:pt idx="14">
                  <c:v>0.45476973248371638</c:v>
                </c:pt>
                <c:pt idx="15">
                  <c:v>0.49260412783826424</c:v>
                </c:pt>
                <c:pt idx="16">
                  <c:v>0.55077032606141763</c:v>
                </c:pt>
                <c:pt idx="17">
                  <c:v>0.58014093937204425</c:v>
                </c:pt>
                <c:pt idx="18">
                  <c:v>0.60231883955559407</c:v>
                </c:pt>
                <c:pt idx="19">
                  <c:v>0.63270259813906327</c:v>
                </c:pt>
                <c:pt idx="20">
                  <c:v>0.64917172944869717</c:v>
                </c:pt>
                <c:pt idx="21">
                  <c:v>0.80623132924306495</c:v>
                </c:pt>
                <c:pt idx="22">
                  <c:v>0.96084330431986786</c:v>
                </c:pt>
                <c:pt idx="23">
                  <c:v>0.98161057416276409</c:v>
                </c:pt>
              </c:numCache>
            </c:numRef>
          </c:xVal>
          <c:yVal>
            <c:numRef>
              <c:f>EDUCACION!$E$106:$E$129</c:f>
              <c:numCache>
                <c:formatCode>0.0</c:formatCode>
                <c:ptCount val="24"/>
                <c:pt idx="0">
                  <c:v>11.09</c:v>
                </c:pt>
                <c:pt idx="1">
                  <c:v>11.59</c:v>
                </c:pt>
                <c:pt idx="2">
                  <c:v>9.9499999999999993</c:v>
                </c:pt>
                <c:pt idx="3">
                  <c:v>9.9499999999999993</c:v>
                </c:pt>
                <c:pt idx="4">
                  <c:v>9.9499999999999993</c:v>
                </c:pt>
                <c:pt idx="5">
                  <c:v>11.59</c:v>
                </c:pt>
                <c:pt idx="6">
                  <c:v>11.59</c:v>
                </c:pt>
                <c:pt idx="7">
                  <c:v>11.59</c:v>
                </c:pt>
                <c:pt idx="8">
                  <c:v>8.31</c:v>
                </c:pt>
                <c:pt idx="9">
                  <c:v>11.59</c:v>
                </c:pt>
                <c:pt idx="10">
                  <c:v>11.59</c:v>
                </c:pt>
                <c:pt idx="11">
                  <c:v>11.09</c:v>
                </c:pt>
                <c:pt idx="12">
                  <c:v>11.09</c:v>
                </c:pt>
                <c:pt idx="13">
                  <c:v>11.59</c:v>
                </c:pt>
                <c:pt idx="14">
                  <c:v>9.9499999999999993</c:v>
                </c:pt>
                <c:pt idx="15">
                  <c:v>11.09</c:v>
                </c:pt>
                <c:pt idx="16">
                  <c:v>9.9499999999999993</c:v>
                </c:pt>
                <c:pt idx="17">
                  <c:v>11.09</c:v>
                </c:pt>
                <c:pt idx="18">
                  <c:v>8.31</c:v>
                </c:pt>
                <c:pt idx="19">
                  <c:v>8.31</c:v>
                </c:pt>
                <c:pt idx="20">
                  <c:v>11.09</c:v>
                </c:pt>
                <c:pt idx="21">
                  <c:v>8.0269354848068151</c:v>
                </c:pt>
                <c:pt idx="22">
                  <c:v>8.31</c:v>
                </c:pt>
                <c:pt idx="23">
                  <c:v>8.31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FAC-4C16-83D7-5744F45CC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13600"/>
        <c:axId val="926208704"/>
        <c:extLst/>
      </c:scatterChart>
      <c:valAx>
        <c:axId val="92621360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posición territorial</a:t>
                </a:r>
                <a:r>
                  <a:rPr lang="en-US" sz="800" baseline="0"/>
                  <a:t> relativa según educación</a:t>
                </a:r>
                <a:endParaRPr lang="en-US" sz="800"/>
              </a:p>
            </c:rich>
          </c:tx>
          <c:layout>
            <c:manualLayout>
              <c:xMode val="edge"/>
              <c:yMode val="edge"/>
              <c:x val="0.28598607644122248"/>
              <c:y val="0.919958947925837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08704"/>
        <c:crosses val="autoZero"/>
        <c:crossBetween val="midCat"/>
        <c:majorUnit val="0.1"/>
      </c:valAx>
      <c:valAx>
        <c:axId val="926208704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_tradnl" sz="800" b="0" i="0" kern="1200" baseline="0">
                    <a:solidFill>
                      <a:srgbClr val="000000"/>
                    </a:solidFill>
                    <a:effectLst/>
                  </a:rPr>
                  <a:t>mortalidad  (1000 nv)</a:t>
                </a:r>
                <a:endParaRPr lang="es-ES_tradnl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87849574970001E-3"/>
              <c:y val="0.256920579207600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360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057422708791831"/>
          <c:y val="5.9810428254751517E-2"/>
          <c:w val="0.18634085740450748"/>
          <c:h val="0.11843836240727144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+mn-lt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6992625413599"/>
          <c:y val="4.3902439024390297E-2"/>
          <c:w val="0.77937832400873996"/>
          <c:h val="0.79024390243902398"/>
        </c:manualLayout>
      </c:layout>
      <c:scatterChart>
        <c:scatterStyle val="lineMarker"/>
        <c:varyColors val="0"/>
        <c:ser>
          <c:idx val="0"/>
          <c:order val="0"/>
          <c:tx>
            <c:v>equidad perfecta</c:v>
          </c:tx>
          <c:spPr>
            <a:ln w="635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EDUCACION!$AD$83:$AD$183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EDUCACION!$AD$83:$AD$183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02-4FE4-B7F6-566707AF2A76}"/>
            </c:ext>
          </c:extLst>
        </c:ser>
        <c:ser>
          <c:idx val="2"/>
          <c:order val="1"/>
          <c:tx>
            <c:strRef>
              <c:f>EDUCACION!$B$53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E46418"/>
              </a:solidFill>
              <a:prstDash val="solid"/>
            </a:ln>
          </c:spPr>
          <c:marker>
            <c:symbol val="none"/>
          </c:marker>
          <c:xVal>
            <c:numRef>
              <c:f>EDUCACION!$AD$83:$AD$183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EDUCACION!$AE$83:$AE$183</c:f>
              <c:numCache>
                <c:formatCode>0.00000</c:formatCode>
                <c:ptCount val="101"/>
                <c:pt idx="0">
                  <c:v>0</c:v>
                </c:pt>
                <c:pt idx="1">
                  <c:v>1.4907911721671236E-2</c:v>
                </c:pt>
                <c:pt idx="2">
                  <c:v>2.9670659651766643E-2</c:v>
                </c:pt>
                <c:pt idx="3">
                  <c:v>4.4290277234055722E-2</c:v>
                </c:pt>
                <c:pt idx="4">
                  <c:v>5.8768761144950686E-2</c:v>
                </c:pt>
                <c:pt idx="5">
                  <c:v>7.3108072102925567E-2</c:v>
                </c:pt>
                <c:pt idx="6">
                  <c:v>8.7310135657016272E-2</c:v>
                </c:pt>
                <c:pt idx="7">
                  <c:v>0.10137684295502361</c:v>
                </c:pt>
                <c:pt idx="8">
                  <c:v>0.11531005149201948</c:v>
                </c:pt>
                <c:pt idx="9">
                  <c:v>0.12911158583973226</c:v>
                </c:pt>
                <c:pt idx="10">
                  <c:v>0.14278323835736714</c:v>
                </c:pt>
                <c:pt idx="11">
                  <c:v>0.15632676988441349</c:v>
                </c:pt>
                <c:pt idx="12">
                  <c:v>0.1697439104159468</c:v>
                </c:pt>
                <c:pt idx="13">
                  <c:v>0.18303635976094471</c:v>
                </c:pt>
                <c:pt idx="14">
                  <c:v>0.19620578818409887</c:v>
                </c:pt>
                <c:pt idx="15">
                  <c:v>0.20925383703160044</c:v>
                </c:pt>
                <c:pt idx="16">
                  <c:v>0.22218211934135418</c:v>
                </c:pt>
                <c:pt idx="17">
                  <c:v>0.23499222043806842</c:v>
                </c:pt>
                <c:pt idx="18">
                  <c:v>0.24768569851364655</c:v>
                </c:pt>
                <c:pt idx="19">
                  <c:v>0.26026408519329874</c:v>
                </c:pt>
                <c:pt idx="20">
                  <c:v>0.27272888608777734</c:v>
                </c:pt>
                <c:pt idx="21">
                  <c:v>0.28508158133212108</c:v>
                </c:pt>
                <c:pt idx="22">
                  <c:v>0.29732362611128865</c:v>
                </c:pt>
                <c:pt idx="23">
                  <c:v>0.30945645117305076</c:v>
                </c:pt>
                <c:pt idx="24">
                  <c:v>0.32148146332848276</c:v>
                </c:pt>
                <c:pt idx="25">
                  <c:v>0.33340004594042</c:v>
                </c:pt>
                <c:pt idx="26">
                  <c:v>0.34521355940018644</c:v>
                </c:pt>
                <c:pt idx="27">
                  <c:v>0.35692334159293859</c:v>
                </c:pt>
                <c:pt idx="28">
                  <c:v>0.36853070835192103</c:v>
                </c:pt>
                <c:pt idx="29">
                  <c:v>0.38003695390194597</c:v>
                </c:pt>
                <c:pt idx="30">
                  <c:v>0.39144335129238633</c:v>
                </c:pt>
                <c:pt idx="31">
                  <c:v>0.40275115281996576</c:v>
                </c:pt>
                <c:pt idx="32">
                  <c:v>0.4139615904416255</c:v>
                </c:pt>
                <c:pt idx="33">
                  <c:v>0.42507587617772663</c:v>
                </c:pt>
                <c:pt idx="34">
                  <c:v>0.43609520250585782</c:v>
                </c:pt>
                <c:pt idx="35">
                  <c:v>0.44702074274549092</c:v>
                </c:pt>
                <c:pt idx="36">
                  <c:v>0.45785365143373258</c:v>
                </c:pt>
                <c:pt idx="37">
                  <c:v>0.46859506469240653</c:v>
                </c:pt>
                <c:pt idx="38">
                  <c:v>0.47924610058669603</c:v>
                </c:pt>
                <c:pt idx="39">
                  <c:v>0.48980785947557215</c:v>
                </c:pt>
                <c:pt idx="40">
                  <c:v>0.50028142435421752</c:v>
                </c:pt>
                <c:pt idx="41">
                  <c:v>0.51066786118865926</c:v>
                </c:pt>
                <c:pt idx="42">
                  <c:v>0.52096821924281722</c:v>
                </c:pt>
                <c:pt idx="43">
                  <c:v>0.53118353139815588</c:v>
                </c:pt>
                <c:pt idx="44">
                  <c:v>0.54131481446614105</c:v>
                </c:pt>
                <c:pt idx="45">
                  <c:v>0.55136306949368141</c:v>
                </c:pt>
                <c:pt idx="46">
                  <c:v>0.56132928206173915</c:v>
                </c:pt>
                <c:pt idx="47">
                  <c:v>0.5712144225772805</c:v>
                </c:pt>
                <c:pt idx="48">
                  <c:v>0.58101944655874382</c:v>
                </c:pt>
                <c:pt idx="49">
                  <c:v>0.59074529491517824</c:v>
                </c:pt>
                <c:pt idx="50">
                  <c:v>0.60039289421923081</c:v>
                </c:pt>
                <c:pt idx="51">
                  <c:v>0.6099631569741214</c:v>
                </c:pt>
                <c:pt idx="52">
                  <c:v>0.61945698187476705</c:v>
                </c:pt>
                <c:pt idx="53">
                  <c:v>0.62887525406319922</c:v>
                </c:pt>
                <c:pt idx="54">
                  <c:v>0.63821884537842033</c:v>
                </c:pt>
                <c:pt idx="55">
                  <c:v>0.64748861460083196</c:v>
                </c:pt>
                <c:pt idx="56">
                  <c:v>0.6566854076913784</c:v>
                </c:pt>
                <c:pt idx="57">
                  <c:v>0.66581005802553062</c:v>
                </c:pt>
                <c:pt idx="58">
                  <c:v>0.67486338662223988</c:v>
                </c:pt>
                <c:pt idx="59">
                  <c:v>0.68384620236798743</c:v>
                </c:pt>
                <c:pt idx="60">
                  <c:v>0.69275930223604698</c:v>
                </c:pt>
                <c:pt idx="61">
                  <c:v>0.70160347150108227</c:v>
                </c:pt>
                <c:pt idx="62">
                  <c:v>0.71037948394918649</c:v>
                </c:pt>
                <c:pt idx="63">
                  <c:v>0.71908810208348373</c:v>
                </c:pt>
                <c:pt idx="64">
                  <c:v>0.72773007732539408</c:v>
                </c:pt>
                <c:pt idx="65">
                  <c:v>0.73630615021166645</c:v>
                </c:pt>
                <c:pt idx="66">
                  <c:v>0.74481705058728553</c:v>
                </c:pt>
                <c:pt idx="67">
                  <c:v>0.75326349779435098</c:v>
                </c:pt>
                <c:pt idx="68">
                  <c:v>0.76164620085702373</c:v>
                </c:pt>
                <c:pt idx="69">
                  <c:v>0.76996585866263356</c:v>
                </c:pt>
                <c:pt idx="70">
                  <c:v>0.77822316013904114</c:v>
                </c:pt>
                <c:pt idx="71">
                  <c:v>0.7864187844283429</c:v>
                </c:pt>
                <c:pt idx="72">
                  <c:v>0.79455340105700412</c:v>
                </c:pt>
                <c:pt idx="73">
                  <c:v>0.80262767010250757</c:v>
                </c:pt>
                <c:pt idx="74">
                  <c:v>0.81064224235659377</c:v>
                </c:pt>
                <c:pt idx="75">
                  <c:v>0.81859775948518032</c:v>
                </c:pt>
                <c:pt idx="76">
                  <c:v>0.82649485418503288</c:v>
                </c:pt>
                <c:pt idx="77">
                  <c:v>0.83433415033726666</c:v>
                </c:pt>
                <c:pt idx="78">
                  <c:v>0.8421162631577479</c:v>
                </c:pt>
                <c:pt idx="79">
                  <c:v>0.84984179934447057</c:v>
                </c:pt>
                <c:pt idx="80">
                  <c:v>0.85751135722198157</c:v>
                </c:pt>
                <c:pt idx="81">
                  <c:v>0.86512552688291078</c:v>
                </c:pt>
                <c:pt idx="82">
                  <c:v>0.87268489032668684</c:v>
                </c:pt>
                <c:pt idx="83">
                  <c:v>0.88019002159549431</c:v>
                </c:pt>
                <c:pt idx="84">
                  <c:v>0.88764148690753408</c:v>
                </c:pt>
                <c:pt idx="85">
                  <c:v>0.89503984478765619</c:v>
                </c:pt>
                <c:pt idx="86">
                  <c:v>0.90238564619541883</c:v>
                </c:pt>
                <c:pt idx="87">
                  <c:v>0.90967943465062939</c:v>
                </c:pt>
                <c:pt idx="88">
                  <c:v>0.91692174635643409</c:v>
                </c:pt>
                <c:pt idx="89">
                  <c:v>0.92411311031999954</c:v>
                </c:pt>
                <c:pt idx="90">
                  <c:v>0.93125404847085069</c:v>
                </c:pt>
                <c:pt idx="91">
                  <c:v>0.93834507577690929</c:v>
                </c:pt>
                <c:pt idx="92">
                  <c:v>0.94538670035829042</c:v>
                </c:pt>
                <c:pt idx="93">
                  <c:v>0.9523794235989016</c:v>
                </c:pt>
                <c:pt idx="94">
                  <c:v>0.95932374025589873</c:v>
                </c:pt>
                <c:pt idx="95">
                  <c:v>0.9662201385670417</c:v>
                </c:pt>
                <c:pt idx="96">
                  <c:v>0.97306910035599736</c:v>
                </c:pt>
                <c:pt idx="97">
                  <c:v>0.9798711011356358</c:v>
                </c:pt>
                <c:pt idx="98">
                  <c:v>0.98662661020936393</c:v>
                </c:pt>
                <c:pt idx="99">
                  <c:v>0.99333609077053886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02-4FE4-B7F6-566707AF2A76}"/>
            </c:ext>
          </c:extLst>
        </c:ser>
        <c:ser>
          <c:idx val="4"/>
          <c:order val="2"/>
          <c:tx>
            <c:strRef>
              <c:f>EDUCACION!$B$101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EDUCACION!$AN$83:$AN$183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EDUCACION!$AO$83:$AO$183</c:f>
              <c:numCache>
                <c:formatCode>0.00000</c:formatCode>
                <c:ptCount val="101"/>
                <c:pt idx="0">
                  <c:v>0</c:v>
                </c:pt>
                <c:pt idx="1">
                  <c:v>1.2007841736594086E-2</c:v>
                </c:pt>
                <c:pt idx="2">
                  <c:v>2.3967385190986221E-2</c:v>
                </c:pt>
                <c:pt idx="3">
                  <c:v>3.5878910498661272E-2</c:v>
                </c:pt>
                <c:pt idx="4">
                  <c:v>4.7742695692983873E-2</c:v>
                </c:pt>
                <c:pt idx="5">
                  <c:v>5.9559016724449888E-2</c:v>
                </c:pt>
                <c:pt idx="6">
                  <c:v>7.1328147479725559E-2</c:v>
                </c:pt>
                <c:pt idx="7">
                  <c:v>8.305035980048707E-2</c:v>
                </c:pt>
                <c:pt idx="8">
                  <c:v>9.4725923502048753E-2</c:v>
                </c:pt>
                <c:pt idx="9">
                  <c:v>0.10635510639180364</c:v>
                </c:pt>
                <c:pt idx="10">
                  <c:v>0.11793817428745568</c:v>
                </c:pt>
                <c:pt idx="11">
                  <c:v>0.12947539103506522</c:v>
                </c:pt>
                <c:pt idx="12">
                  <c:v>0.14096701852689614</c:v>
                </c:pt>
                <c:pt idx="13">
                  <c:v>0.15241331671907624</c:v>
                </c:pt>
                <c:pt idx="14">
                  <c:v>0.16381454364907005</c:v>
                </c:pt>
                <c:pt idx="15">
                  <c:v>0.1751709554529623</c:v>
                </c:pt>
                <c:pt idx="16">
                  <c:v>0.18648280638256423</c:v>
                </c:pt>
                <c:pt idx="17">
                  <c:v>0.19775034882233289</c:v>
                </c:pt>
                <c:pt idx="18">
                  <c:v>0.20897383330611527</c:v>
                </c:pt>
                <c:pt idx="19">
                  <c:v>0.22015350853371304</c:v>
                </c:pt>
                <c:pt idx="20">
                  <c:v>0.23128962138727852</c:v>
                </c:pt>
                <c:pt idx="21">
                  <c:v>0.24238241694752893</c:v>
                </c:pt>
                <c:pt idx="22">
                  <c:v>0.2534321385097999</c:v>
                </c:pt>
                <c:pt idx="23">
                  <c:v>0.26443902759992433</c:v>
                </c:pt>
                <c:pt idx="24">
                  <c:v>0.27540332398994638</c:v>
                </c:pt>
                <c:pt idx="25">
                  <c:v>0.28632526571367284</c:v>
                </c:pt>
                <c:pt idx="26">
                  <c:v>0.2972050890820625</c:v>
                </c:pt>
                <c:pt idx="27">
                  <c:v>0.30804302869845107</c:v>
                </c:pt>
                <c:pt idx="28">
                  <c:v>0.31883931747362187</c:v>
                </c:pt>
                <c:pt idx="29">
                  <c:v>0.32959418664071988</c:v>
                </c:pt>
                <c:pt idx="30">
                  <c:v>0.34030786577000721</c:v>
                </c:pt>
                <c:pt idx="31">
                  <c:v>0.35098058278347122</c:v>
                </c:pt>
                <c:pt idx="32">
                  <c:v>0.36161256396927727</c:v>
                </c:pt>
                <c:pt idx="33">
                  <c:v>0.37220403399607305</c:v>
                </c:pt>
                <c:pt idx="34">
                  <c:v>0.38275521592714867</c:v>
                </c:pt>
                <c:pt idx="35">
                  <c:v>0.39326633123444521</c:v>
                </c:pt>
                <c:pt idx="36">
                  <c:v>0.40373759981242674</c:v>
                </c:pt>
                <c:pt idx="37">
                  <c:v>0.41416923999180233</c:v>
                </c:pt>
                <c:pt idx="38">
                  <c:v>0.42456146855311305</c:v>
                </c:pt>
                <c:pt idx="39">
                  <c:v>0.43491450074017896</c:v>
                </c:pt>
                <c:pt idx="40">
                  <c:v>0.44522855027340441</c:v>
                </c:pt>
                <c:pt idx="41">
                  <c:v>0.45550382936295508</c:v>
                </c:pt>
                <c:pt idx="42">
                  <c:v>0.46574054872179399</c:v>
                </c:pt>
                <c:pt idx="43">
                  <c:v>0.47593891757858986</c:v>
                </c:pt>
                <c:pt idx="44">
                  <c:v>0.48609914369049201</c:v>
                </c:pt>
                <c:pt idx="45">
                  <c:v>0.49622143335577557</c:v>
                </c:pt>
                <c:pt idx="46">
                  <c:v>0.50630599142635946</c:v>
                </c:pt>
                <c:pt idx="47">
                  <c:v>0.51635302132019956</c:v>
                </c:pt>
                <c:pt idx="48">
                  <c:v>0.52636272503355119</c:v>
                </c:pt>
                <c:pt idx="49">
                  <c:v>0.53633530315311773</c:v>
                </c:pt>
                <c:pt idx="50">
                  <c:v>0.54627095486806543</c:v>
                </c:pt>
                <c:pt idx="51">
                  <c:v>0.55616987798192907</c:v>
                </c:pt>
                <c:pt idx="52">
                  <c:v>0.56603226892438674</c:v>
                </c:pt>
                <c:pt idx="53">
                  <c:v>0.57585832276292792</c:v>
                </c:pt>
                <c:pt idx="54">
                  <c:v>0.58564823321439519</c:v>
                </c:pt>
                <c:pt idx="55">
                  <c:v>0.59540219265641714</c:v>
                </c:pt>
                <c:pt idx="56">
                  <c:v>0.60512039213872693</c:v>
                </c:pt>
                <c:pt idx="57">
                  <c:v>0.61480302139436127</c:v>
                </c:pt>
                <c:pt idx="58">
                  <c:v>0.62445026885075927</c:v>
                </c:pt>
                <c:pt idx="59">
                  <c:v>0.63406232164074117</c:v>
                </c:pt>
                <c:pt idx="60">
                  <c:v>0.6436393656133832</c:v>
                </c:pt>
                <c:pt idx="61">
                  <c:v>0.65318158534478621</c:v>
                </c:pt>
                <c:pt idx="62">
                  <c:v>0.66268916414873069</c:v>
                </c:pt>
                <c:pt idx="63">
                  <c:v>0.67216228408723722</c:v>
                </c:pt>
                <c:pt idx="64">
                  <c:v>0.6816011259810113</c:v>
                </c:pt>
                <c:pt idx="65">
                  <c:v>0.69100586941979969</c:v>
                </c:pt>
                <c:pt idx="66">
                  <c:v>0.70037669277262726</c:v>
                </c:pt>
                <c:pt idx="67">
                  <c:v>0.70971377319794893</c:v>
                </c:pt>
                <c:pt idx="68">
                  <c:v>0.71901728665369558</c:v>
                </c:pt>
                <c:pt idx="69">
                  <c:v>0.72828740790721991</c:v>
                </c:pt>
                <c:pt idx="70">
                  <c:v>0.73752431054515077</c:v>
                </c:pt>
                <c:pt idx="71">
                  <c:v>0.74672816698314493</c:v>
                </c:pt>
                <c:pt idx="72">
                  <c:v>0.75589914847555051</c:v>
                </c:pt>
                <c:pt idx="73">
                  <c:v>0.76503742512497119</c:v>
                </c:pt>
                <c:pt idx="74">
                  <c:v>0.77414316589174004</c:v>
                </c:pt>
                <c:pt idx="75">
                  <c:v>0.78321653860330243</c:v>
                </c:pt>
                <c:pt idx="76">
                  <c:v>0.79225770996350275</c:v>
                </c:pt>
                <c:pt idx="77">
                  <c:v>0.80126684556179073</c:v>
                </c:pt>
                <c:pt idx="78">
                  <c:v>0.81024410988233031</c:v>
                </c:pt>
                <c:pt idx="79">
                  <c:v>0.81918966631302492</c:v>
                </c:pt>
                <c:pt idx="80">
                  <c:v>0.82810367715445465</c:v>
                </c:pt>
                <c:pt idx="81">
                  <c:v>0.83698630362872783</c:v>
                </c:pt>
                <c:pt idx="82">
                  <c:v>0.84583770588824869</c:v>
                </c:pt>
                <c:pt idx="83">
                  <c:v>0.85465804302440029</c:v>
                </c:pt>
                <c:pt idx="84">
                  <c:v>0.86344747307614056</c:v>
                </c:pt>
                <c:pt idx="85">
                  <c:v>0.87220615303852567</c:v>
                </c:pt>
                <c:pt idx="86">
                  <c:v>0.88093423887114164</c:v>
                </c:pt>
                <c:pt idx="87">
                  <c:v>0.88963188550646166</c:v>
                </c:pt>
                <c:pt idx="88">
                  <c:v>0.8982992468581229</c:v>
                </c:pt>
                <c:pt idx="89">
                  <c:v>0.90693647582912507</c:v>
                </c:pt>
                <c:pt idx="90">
                  <c:v>0.91554372431994835</c:v>
                </c:pt>
                <c:pt idx="91">
                  <c:v>0.92412114323659711</c:v>
                </c:pt>
                <c:pt idx="92">
                  <c:v>0.93266888249856905</c:v>
                </c:pt>
                <c:pt idx="93">
                  <c:v>0.94118709104674314</c:v>
                </c:pt>
                <c:pt idx="94">
                  <c:v>0.94967591685120178</c:v>
                </c:pt>
                <c:pt idx="95">
                  <c:v>0.95813550691897054</c:v>
                </c:pt>
                <c:pt idx="96">
                  <c:v>0.96656600730168984</c:v>
                </c:pt>
                <c:pt idx="97">
                  <c:v>0.97496756310321608</c:v>
                </c:pt>
                <c:pt idx="98">
                  <c:v>0.98334031848714754</c:v>
                </c:pt>
                <c:pt idx="99">
                  <c:v>0.99168441668428109</c:v>
                </c:pt>
                <c:pt idx="1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02-4FE4-B7F6-566707AF2A76}"/>
            </c:ext>
          </c:extLst>
        </c:ser>
        <c:ser>
          <c:idx val="3"/>
          <c:order val="3"/>
          <c:tx>
            <c:v>dots1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FF0000">
                    <a:alpha val="25000"/>
                  </a:srgbClr>
                </a:solidFill>
                <a:prstDash val="solid"/>
              </a:ln>
            </c:spPr>
          </c:marker>
          <c:xVal>
            <c:numRef>
              <c:f>EDUCACION!$H$57:$H$81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5.6482375806367328E-2</c:v>
                </c:pt>
                <c:pt idx="2">
                  <c:v>8.0514524304379109E-2</c:v>
                </c:pt>
                <c:pt idx="3">
                  <c:v>9.6863532390387128E-2</c:v>
                </c:pt>
                <c:pt idx="4">
                  <c:v>0.13041953857330923</c:v>
                </c:pt>
                <c:pt idx="5">
                  <c:v>0.15848542006954941</c:v>
                </c:pt>
                <c:pt idx="6">
                  <c:v>0.17686393694363389</c:v>
                </c:pt>
                <c:pt idx="7">
                  <c:v>0.2058181499442896</c:v>
                </c:pt>
                <c:pt idx="8">
                  <c:v>0.24719383326000802</c:v>
                </c:pt>
                <c:pt idx="9">
                  <c:v>0.29229309208474713</c:v>
                </c:pt>
                <c:pt idx="10">
                  <c:v>0.34483107373488608</c:v>
                </c:pt>
                <c:pt idx="11">
                  <c:v>0.36090363710225248</c:v>
                </c:pt>
                <c:pt idx="12">
                  <c:v>0.40055491220351724</c:v>
                </c:pt>
                <c:pt idx="13">
                  <c:v>0.45966856975256509</c:v>
                </c:pt>
                <c:pt idx="14">
                  <c:v>0.46410854163611442</c:v>
                </c:pt>
                <c:pt idx="15">
                  <c:v>0.51428831498515792</c:v>
                </c:pt>
                <c:pt idx="16">
                  <c:v>0.52527867818969165</c:v>
                </c:pt>
                <c:pt idx="17">
                  <c:v>0.59040500836919529</c:v>
                </c:pt>
                <c:pt idx="18">
                  <c:v>0.59731781197376477</c:v>
                </c:pt>
                <c:pt idx="19">
                  <c:v>0.6354317847372174</c:v>
                </c:pt>
                <c:pt idx="20">
                  <c:v>0.64527759938103357</c:v>
                </c:pt>
                <c:pt idx="21">
                  <c:v>0.66864223502183751</c:v>
                </c:pt>
                <c:pt idx="22">
                  <c:v>0.95993574345930122</c:v>
                </c:pt>
                <c:pt idx="23">
                  <c:v>0.99538472170950731</c:v>
                </c:pt>
                <c:pt idx="24">
                  <c:v>1.0000000000000002</c:v>
                </c:pt>
              </c:numCache>
            </c:numRef>
          </c:xVal>
          <c:yVal>
            <c:numRef>
              <c:f>EDUCACION!$L$57:$L$81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5.4546940354219767E-2</c:v>
                </c:pt>
                <c:pt idx="2">
                  <c:v>8.935992808685575E-2</c:v>
                </c:pt>
                <c:pt idx="3">
                  <c:v>0.1114642340524105</c:v>
                </c:pt>
                <c:pt idx="4">
                  <c:v>0.15035163795469483</c:v>
                </c:pt>
                <c:pt idx="5">
                  <c:v>0.18016622589153186</c:v>
                </c:pt>
                <c:pt idx="6">
                  <c:v>0.20501448323171573</c:v>
                </c:pt>
                <c:pt idx="7">
                  <c:v>0.24975378343295401</c:v>
                </c:pt>
                <c:pt idx="8">
                  <c:v>0.31368641792905899</c:v>
                </c:pt>
                <c:pt idx="9">
                  <c:v>0.3877280128198658</c:v>
                </c:pt>
                <c:pt idx="10">
                  <c:v>0.46383457111760013</c:v>
                </c:pt>
                <c:pt idx="11">
                  <c:v>0.48711729806090404</c:v>
                </c:pt>
                <c:pt idx="12">
                  <c:v>0.53306839074154078</c:v>
                </c:pt>
                <c:pt idx="13">
                  <c:v>0.56161241979851417</c:v>
                </c:pt>
                <c:pt idx="14">
                  <c:v>0.56890173248557774</c:v>
                </c:pt>
                <c:pt idx="15">
                  <c:v>0.60766997570880243</c:v>
                </c:pt>
                <c:pt idx="16">
                  <c:v>0.6246520003529239</c:v>
                </c:pt>
                <c:pt idx="17">
                  <c:v>0.69383616969392303</c:v>
                </c:pt>
                <c:pt idx="18">
                  <c:v>0.70585284046826879</c:v>
                </c:pt>
                <c:pt idx="19">
                  <c:v>0.74266079284827546</c:v>
                </c:pt>
                <c:pt idx="20">
                  <c:v>0.74931669815525581</c:v>
                </c:pt>
                <c:pt idx="21">
                  <c:v>0.76736791315465513</c:v>
                </c:pt>
                <c:pt idx="22">
                  <c:v>0.96428630729846121</c:v>
                </c:pt>
                <c:pt idx="23">
                  <c:v>0.99509715665038667</c:v>
                </c:pt>
                <c:pt idx="24">
                  <c:v>0.99999999999999989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F02-4FE4-B7F6-566707AF2A76}"/>
            </c:ext>
          </c:extLst>
        </c:ser>
        <c:ser>
          <c:idx val="1"/>
          <c:order val="4"/>
          <c:tx>
            <c:v>dots2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chemeClr val="bg1">
                  <a:alpha val="25000"/>
                </a:schemeClr>
              </a:solidFill>
              <a:ln w="12700">
                <a:solidFill>
                  <a:srgbClr val="0066FF">
                    <a:alpha val="25000"/>
                  </a:srgbClr>
                </a:solidFill>
              </a:ln>
            </c:spPr>
          </c:marker>
          <c:xVal>
            <c:numRef>
              <c:f>EDUCACION!$H$105:$H$129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5.3379594706558856E-2</c:v>
                </c:pt>
                <c:pt idx="2">
                  <c:v>6.8913311156610882E-2</c:v>
                </c:pt>
                <c:pt idx="3">
                  <c:v>0.10159365013187671</c:v>
                </c:pt>
                <c:pt idx="4">
                  <c:v>0.12933810786508121</c:v>
                </c:pt>
                <c:pt idx="5">
                  <c:v>0.16793655784997677</c:v>
                </c:pt>
                <c:pt idx="6">
                  <c:v>0.19206125156564952</c:v>
                </c:pt>
                <c:pt idx="7">
                  <c:v>0.20981381799423734</c:v>
                </c:pt>
                <c:pt idx="8">
                  <c:v>0.23703712863853416</c:v>
                </c:pt>
                <c:pt idx="9">
                  <c:v>0.29574478985406116</c:v>
                </c:pt>
                <c:pt idx="10">
                  <c:v>0.31102411586071416</c:v>
                </c:pt>
                <c:pt idx="11">
                  <c:v>0.3543005234436693</c:v>
                </c:pt>
                <c:pt idx="12">
                  <c:v>0.35886188542183767</c:v>
                </c:pt>
                <c:pt idx="13">
                  <c:v>0.39800798150016165</c:v>
                </c:pt>
                <c:pt idx="14">
                  <c:v>0.44916872622818471</c:v>
                </c:pt>
                <c:pt idx="15">
                  <c:v>0.46037073873924805</c:v>
                </c:pt>
                <c:pt idx="16">
                  <c:v>0.52483751693728042</c:v>
                </c:pt>
                <c:pt idx="17">
                  <c:v>0.57670313518555494</c:v>
                </c:pt>
                <c:pt idx="18">
                  <c:v>0.58357874355853367</c:v>
                </c:pt>
                <c:pt idx="19">
                  <c:v>0.62105893555265446</c:v>
                </c:pt>
                <c:pt idx="20">
                  <c:v>0.64434626072547219</c:v>
                </c:pt>
                <c:pt idx="21">
                  <c:v>0.65399719817192214</c:v>
                </c:pt>
                <c:pt idx="22">
                  <c:v>0.95846546031420765</c:v>
                </c:pt>
                <c:pt idx="23">
                  <c:v>0.96322114832552808</c:v>
                </c:pt>
                <c:pt idx="24">
                  <c:v>1.0000000000000002</c:v>
                </c:pt>
              </c:numCache>
            </c:numRef>
          </c:xVal>
          <c:yVal>
            <c:numRef>
              <c:f>EDUCACION!$L$105:$L$129</c:f>
              <c:numCache>
                <c:formatCode>0.0000</c:formatCode>
                <c:ptCount val="25"/>
                <c:pt idx="0" formatCode="General">
                  <c:v>0</c:v>
                </c:pt>
                <c:pt idx="1">
                  <c:v>6.1522417672314984E-2</c:v>
                </c:pt>
                <c:pt idx="2">
                  <c:v>8.0232917312324986E-2</c:v>
                </c:pt>
                <c:pt idx="3">
                  <c:v>0.1140266534639585</c:v>
                </c:pt>
                <c:pt idx="4">
                  <c:v>0.14271634621823737</c:v>
                </c:pt>
                <c:pt idx="5">
                  <c:v>0.18262981944257603</c:v>
                </c:pt>
                <c:pt idx="6">
                  <c:v>0.21168822761771269</c:v>
                </c:pt>
                <c:pt idx="7">
                  <c:v>0.23307135179404165</c:v>
                </c:pt>
                <c:pt idx="8">
                  <c:v>0.26586207162260461</c:v>
                </c:pt>
                <c:pt idx="9">
                  <c:v>0.31656375499304307</c:v>
                </c:pt>
                <c:pt idx="10">
                  <c:v>0.33496783908111843</c:v>
                </c:pt>
                <c:pt idx="11">
                  <c:v>0.38709465696822465</c:v>
                </c:pt>
                <c:pt idx="12">
                  <c:v>0.39235183470286583</c:v>
                </c:pt>
                <c:pt idx="13">
                  <c:v>0.43746949598168594</c:v>
                </c:pt>
                <c:pt idx="14">
                  <c:v>0.49909306809298926</c:v>
                </c:pt>
                <c:pt idx="15">
                  <c:v>0.51067672563866784</c:v>
                </c:pt>
                <c:pt idx="16">
                  <c:v>0.58497762799828257</c:v>
                </c:pt>
                <c:pt idx="17">
                  <c:v>0.63861027298859607</c:v>
                </c:pt>
                <c:pt idx="18">
                  <c:v>0.64653472525165701</c:v>
                </c:pt>
                <c:pt idx="19">
                  <c:v>0.67890373447130137</c:v>
                </c:pt>
                <c:pt idx="20">
                  <c:v>0.69901536152321275</c:v>
                </c:pt>
                <c:pt idx="21">
                  <c:v>0.71013850713295124</c:v>
                </c:pt>
                <c:pt idx="22">
                  <c:v>0.96412953545611524</c:v>
                </c:pt>
                <c:pt idx="23">
                  <c:v>0.9682366891523484</c:v>
                </c:pt>
                <c:pt idx="24">
                  <c:v>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DF02-4FE4-B7F6-566707AF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214144"/>
        <c:axId val="926214688"/>
        <c:extLst/>
      </c:scatterChart>
      <c:valAx>
        <c:axId val="92621414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cuota poblacional según educación (acumulada)</a:t>
                </a:r>
              </a:p>
            </c:rich>
          </c:tx>
          <c:layout>
            <c:manualLayout>
              <c:xMode val="edge"/>
              <c:yMode val="edge"/>
              <c:x val="0.25445681857652602"/>
              <c:y val="0.924173305145584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4688"/>
        <c:crosses val="autoZero"/>
        <c:crossBetween val="midCat"/>
        <c:majorUnit val="0.1"/>
        <c:minorUnit val="0.05"/>
      </c:valAx>
      <c:valAx>
        <c:axId val="92621468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/>
                  <a:t>cuota de mortalidad (acum)</a:t>
                </a:r>
              </a:p>
            </c:rich>
          </c:tx>
          <c:layout>
            <c:manualLayout>
              <c:xMode val="edge"/>
              <c:yMode val="edge"/>
              <c:x val="1.4998372011234425E-3"/>
              <c:y val="0.242914692451525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26214144"/>
        <c:crosses val="autoZero"/>
        <c:crossBetween val="midCat"/>
        <c:majorUnit val="0.1"/>
        <c:minorUnit val="0.05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7329510143153593"/>
          <c:y val="5.9154249424860202E-2"/>
          <c:w val="0.2150680609926878"/>
          <c:h val="0.11917989212798689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 sz="800">
              <a:latin typeface="+mn-lt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</a:rPr>
              <a:t>2011</a:t>
            </a:r>
            <a:endParaRPr lang="en-US" sz="1100" b="0">
              <a:solidFill>
                <a:srgbClr val="FF0000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231672334516801"/>
          <c:y val="0.13327019283734506"/>
          <c:w val="0.78122076345525404"/>
          <c:h val="0.668423445247310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>
                <a:alpha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A6E3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FD-4B61-AD88-2543BBF2251E}"/>
              </c:ext>
            </c:extLst>
          </c:dPt>
          <c:dPt>
            <c:idx val="1"/>
            <c:invertIfNegative val="0"/>
            <c:bubble3D val="0"/>
            <c:spPr>
              <a:solidFill>
                <a:srgbClr val="D5782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FD-4B61-AD88-2543BBF2251E}"/>
              </c:ext>
            </c:extLst>
          </c:dPt>
          <c:dPt>
            <c:idx val="2"/>
            <c:invertIfNegative val="0"/>
            <c:bubble3D val="0"/>
            <c:spPr>
              <a:solidFill>
                <a:srgbClr val="EBA86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FD-4B61-AD88-2543BBF2251E}"/>
              </c:ext>
            </c:extLst>
          </c:dPt>
          <c:dPt>
            <c:idx val="3"/>
            <c:invertIfNegative val="0"/>
            <c:bubble3D val="0"/>
            <c:spPr>
              <a:solidFill>
                <a:srgbClr val="F8CBAD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FD-4B61-AD88-2543BBF2251E}"/>
              </c:ext>
            </c:extLst>
          </c:dPt>
          <c:dPt>
            <c:idx val="4"/>
            <c:invertIfNegative val="0"/>
            <c:bubble3D val="0"/>
            <c:spPr>
              <a:solidFill>
                <a:srgbClr val="FBE5D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FD-4B61-AD88-2543BBF225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EDUCACION!$B$90:$B$94</c:f>
              <c:strCache>
                <c:ptCount val="5"/>
                <c:pt idx="0">
                  <c:v>más bajo 
(6.1)</c:v>
                </c:pt>
                <c:pt idx="1">
                  <c:v>segundo 
(8.2)</c:v>
                </c:pt>
                <c:pt idx="2">
                  <c:v>mediano 
(9.8)</c:v>
                </c:pt>
                <c:pt idx="3">
                  <c:v>cuarto 
(10.1)</c:v>
                </c:pt>
                <c:pt idx="4">
                  <c:v>más alto 
(10.7)</c:v>
                </c:pt>
              </c:strCache>
            </c:strRef>
          </c:cat>
          <c:val>
            <c:numRef>
              <c:f>EDUCACION!$E$90:$E$94</c:f>
              <c:numCache>
                <c:formatCode>#,##0.0</c:formatCode>
                <c:ptCount val="5"/>
                <c:pt idx="0">
                  <c:v>11.771359589878857</c:v>
                </c:pt>
                <c:pt idx="1">
                  <c:v>15.762829152683427</c:v>
                </c:pt>
                <c:pt idx="2">
                  <c:v>9.1211825723209099</c:v>
                </c:pt>
                <c:pt idx="3">
                  <c:v>10.502041579346105</c:v>
                </c:pt>
                <c:pt idx="4">
                  <c:v>7.3091978416767223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FD-4B61-AD88-2543BBF22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26216320"/>
        <c:axId val="839799408"/>
      </c:barChart>
      <c:catAx>
        <c:axId val="92621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quintiles territoriales </a:t>
                </a:r>
                <a:r>
                  <a:rPr lang="en-US" sz="800" b="0" i="0" u="none" strike="noStrike" baseline="0">
                    <a:effectLst/>
                  </a:rPr>
                  <a:t>de educación</a:t>
                </a:r>
                <a:endParaRPr lang="en-US" sz="8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0454764518946104"/>
              <c:y val="0.9318228464333457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9408"/>
        <c:crosses val="autoZero"/>
        <c:auto val="1"/>
        <c:lblAlgn val="ctr"/>
        <c:lblOffset val="100"/>
        <c:noMultiLvlLbl val="0"/>
      </c:catAx>
      <c:valAx>
        <c:axId val="839799408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mortalidad  (1,000 </a:t>
                </a:r>
                <a:r>
                  <a:rPr lang="en-US" sz="800" b="0" baseline="0">
                    <a:latin typeface="+mn-lt"/>
                  </a:rPr>
                  <a:t>nv</a:t>
                </a:r>
                <a:r>
                  <a:rPr lang="en-US" sz="800" b="0">
                    <a:latin typeface="+mn-lt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7.9667441419027998E-4"/>
              <c:y val="0.29231617856350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926216320"/>
        <c:crosses val="autoZero"/>
        <c:crossBetween val="between"/>
        <c:majorUnit val="5"/>
        <c:minorUnit val="1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>
                <a:solidFill>
                  <a:sysClr val="windowText" lastClr="000000"/>
                </a:solidFill>
              </a:defRPr>
            </a:pPr>
            <a:r>
              <a:rPr lang="en-US" sz="1100" b="0" i="0" baseline="0">
                <a:effectLst/>
              </a:rPr>
              <a:t>2019</a:t>
            </a:r>
            <a:endParaRPr lang="en-US" sz="1100">
              <a:solidFill>
                <a:srgbClr val="0432FF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231672334516801"/>
          <c:y val="0.12607219411484885"/>
          <c:w val="0.78122076345525404"/>
          <c:h val="0.66658090012499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>
                <a:alpha val="40000"/>
              </a:srgb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F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68D-4DC0-AF82-C35A2D951836}"/>
              </c:ext>
            </c:extLst>
          </c:dPt>
          <c:dPt>
            <c:idx val="1"/>
            <c:invertIfNegative val="0"/>
            <c:bubble3D val="0"/>
            <c:spPr>
              <a:solidFill>
                <a:srgbClr val="2F5597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68D-4DC0-AF82-C35A2D951836}"/>
              </c:ext>
            </c:extLst>
          </c:dPt>
          <c:dPt>
            <c:idx val="2"/>
            <c:invertIfNegative val="0"/>
            <c:bubble3D val="0"/>
            <c:spPr>
              <a:solidFill>
                <a:srgbClr val="8497B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68D-4DC0-AF82-C35A2D951836}"/>
              </c:ext>
            </c:extLst>
          </c:dPt>
          <c:dPt>
            <c:idx val="3"/>
            <c:invertIfNegative val="0"/>
            <c:bubble3D val="0"/>
            <c:spPr>
              <a:solidFill>
                <a:srgbClr val="ADB9C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68D-4DC0-AF82-C35A2D951836}"/>
              </c:ext>
            </c:extLst>
          </c:dPt>
          <c:dPt>
            <c:idx val="4"/>
            <c:invertIfNegative val="0"/>
            <c:bubble3D val="0"/>
            <c:spPr>
              <a:solidFill>
                <a:srgbClr val="DAE3F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68D-4DC0-AF82-C35A2D9518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EDUCACION!$B$138:$B$142</c:f>
              <c:strCache>
                <c:ptCount val="5"/>
                <c:pt idx="0">
                  <c:v>más bajo 
(7.6)</c:v>
                </c:pt>
                <c:pt idx="1">
                  <c:v>segundo 
(9.4)</c:v>
                </c:pt>
                <c:pt idx="2">
                  <c:v>mediano 
(10)</c:v>
                </c:pt>
                <c:pt idx="3">
                  <c:v>cuarto 
(10.3)</c:v>
                </c:pt>
                <c:pt idx="4">
                  <c:v>más alto 
(10.8)</c:v>
                </c:pt>
              </c:strCache>
            </c:strRef>
          </c:cat>
          <c:val>
            <c:numRef>
              <c:f>EDUCACION!$E$138:$E$142</c:f>
              <c:numCache>
                <c:formatCode>#,##0.0</c:formatCode>
                <c:ptCount val="5"/>
                <c:pt idx="0">
                  <c:v>10.464051461151669</c:v>
                </c:pt>
                <c:pt idx="1">
                  <c:v>10.244242678650798</c:v>
                </c:pt>
                <c:pt idx="2">
                  <c:v>11.431805417018337</c:v>
                </c:pt>
                <c:pt idx="3">
                  <c:v>10.065555190133606</c:v>
                </c:pt>
                <c:pt idx="4">
                  <c:v>8.1533673188719984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8D-4DC0-AF82-C35A2D95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39794512"/>
        <c:axId val="839795056"/>
      </c:barChart>
      <c:catAx>
        <c:axId val="83979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+mn-lt"/>
                  </a:defRPr>
                </a:pPr>
                <a:r>
                  <a:rPr lang="en-US" sz="800" b="0">
                    <a:latin typeface="+mn-lt"/>
                  </a:rPr>
                  <a:t>quintiles territoriales </a:t>
                </a:r>
                <a:r>
                  <a:rPr lang="en-US" sz="800" b="0" i="0" u="none" strike="noStrike" baseline="0">
                    <a:effectLst/>
                  </a:rPr>
                  <a:t>de educación</a:t>
                </a:r>
                <a:endParaRPr lang="en-US" sz="8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30454764518946104"/>
              <c:y val="0.9301450777002497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5056"/>
        <c:crosses val="autoZero"/>
        <c:auto val="1"/>
        <c:lblAlgn val="ctr"/>
        <c:lblOffset val="100"/>
        <c:noMultiLvlLbl val="0"/>
      </c:catAx>
      <c:valAx>
        <c:axId val="839795056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800" b="0"/>
                  <a:t>mortalidad  (1,000 nv)</a:t>
                </a:r>
              </a:p>
            </c:rich>
          </c:tx>
          <c:layout>
            <c:manualLayout>
              <c:xMode val="edge"/>
              <c:yMode val="edge"/>
              <c:x val="1.3124901980340084E-4"/>
              <c:y val="0.26745972832830439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39794512"/>
        <c:crosses val="autoZero"/>
        <c:crossBetween val="between"/>
        <c:majorUnit val="5"/>
        <c:minorUnit val="1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469900</xdr:colOff>
      <xdr:row>9</xdr:row>
      <xdr:rowOff>85725</xdr:rowOff>
    </xdr:from>
    <xdr:to>
      <xdr:col>15</xdr:col>
      <xdr:colOff>35215</xdr:colOff>
      <xdr:row>30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DB0AB00-2D33-46E0-B7B9-C56C6BB8B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146051</xdr:colOff>
      <xdr:row>9</xdr:row>
      <xdr:rowOff>98425</xdr:rowOff>
    </xdr:from>
    <xdr:to>
      <xdr:col>20</xdr:col>
      <xdr:colOff>38101</xdr:colOff>
      <xdr:row>30</xdr:row>
      <xdr:rowOff>106900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8ECFE3DA-7776-4B23-A9F7-DA1AB8CF0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236537</xdr:colOff>
      <xdr:row>8</xdr:row>
      <xdr:rowOff>66874</xdr:rowOff>
    </xdr:from>
    <xdr:to>
      <xdr:col>9</xdr:col>
      <xdr:colOff>44450</xdr:colOff>
      <xdr:row>27</xdr:row>
      <xdr:rowOff>76486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E12FA8-586F-489C-A47A-E70097563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236537</xdr:colOff>
      <xdr:row>28</xdr:row>
      <xdr:rowOff>124382</xdr:rowOff>
    </xdr:from>
    <xdr:to>
      <xdr:col>9</xdr:col>
      <xdr:colOff>44450</xdr:colOff>
      <xdr:row>45</xdr:row>
      <xdr:rowOff>41670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341A1C-848D-4869-83B0-64488DFCB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95250</xdr:colOff>
      <xdr:row>1</xdr:row>
      <xdr:rowOff>50800</xdr:rowOff>
    </xdr:from>
    <xdr:to>
      <xdr:col>19</xdr:col>
      <xdr:colOff>410435</xdr:colOff>
      <xdr:row>4</xdr:row>
      <xdr:rowOff>182642</xdr:rowOff>
    </xdr:to>
    <xdr:pic>
      <xdr:nvPicPr>
        <xdr:cNvPr id="10" name="Picture 9" descr="E:\PAHO new logos\PAHO_logos_bottom_spanish_blue.png">
          <a:extLst>
            <a:ext uri="{FF2B5EF4-FFF2-40B4-BE49-F238E27FC236}">
              <a16:creationId xmlns:a16="http://schemas.microsoft.com/office/drawing/2014/main" id="{40B24E3D-8D10-411B-9310-D8634B1F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0013" y="193675"/>
          <a:ext cx="1762985" cy="73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469900</xdr:colOff>
      <xdr:row>9</xdr:row>
      <xdr:rowOff>85725</xdr:rowOff>
    </xdr:from>
    <xdr:to>
      <xdr:col>15</xdr:col>
      <xdr:colOff>35215</xdr:colOff>
      <xdr:row>30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783624C-F937-4243-A26A-DF5151AF2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146051</xdr:colOff>
      <xdr:row>9</xdr:row>
      <xdr:rowOff>98425</xdr:rowOff>
    </xdr:from>
    <xdr:to>
      <xdr:col>20</xdr:col>
      <xdr:colOff>38101</xdr:colOff>
      <xdr:row>30</xdr:row>
      <xdr:rowOff>106900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332AA07A-0661-48B0-B55B-B3A4D7C40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236537</xdr:colOff>
      <xdr:row>8</xdr:row>
      <xdr:rowOff>66874</xdr:rowOff>
    </xdr:from>
    <xdr:to>
      <xdr:col>9</xdr:col>
      <xdr:colOff>44450</xdr:colOff>
      <xdr:row>27</xdr:row>
      <xdr:rowOff>76486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F4EB5B-3E2D-4E70-8ABB-38B0AB46C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236537</xdr:colOff>
      <xdr:row>28</xdr:row>
      <xdr:rowOff>124382</xdr:rowOff>
    </xdr:from>
    <xdr:to>
      <xdr:col>9</xdr:col>
      <xdr:colOff>44450</xdr:colOff>
      <xdr:row>45</xdr:row>
      <xdr:rowOff>41670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61B189-478C-4E64-BF49-F944C1191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95250</xdr:colOff>
      <xdr:row>1</xdr:row>
      <xdr:rowOff>50800</xdr:rowOff>
    </xdr:from>
    <xdr:to>
      <xdr:col>19</xdr:col>
      <xdr:colOff>410435</xdr:colOff>
      <xdr:row>4</xdr:row>
      <xdr:rowOff>182642</xdr:rowOff>
    </xdr:to>
    <xdr:pic>
      <xdr:nvPicPr>
        <xdr:cNvPr id="10" name="Picture 9" descr="E:\PAHO new logos\PAHO_logos_bottom_spanish_blue.png">
          <a:extLst>
            <a:ext uri="{FF2B5EF4-FFF2-40B4-BE49-F238E27FC236}">
              <a16:creationId xmlns:a16="http://schemas.microsoft.com/office/drawing/2014/main" id="{B1F3EC97-1A8E-4005-B8D6-09218680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0013" y="193675"/>
          <a:ext cx="1762985" cy="73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HO\Downloads\Readm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uer\data\JRF\2017\Blank_forms_2016\HQ\WHO_UNICEF_JRF_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uer\data\JRF\2015\Blank_forms_2015\HQ\JRF_data_for_2014_englis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Ref_country"/>
      <sheetName val="Readme coverageAdmin"/>
      <sheetName val="Readme WHOUNICEF"/>
      <sheetName val="Readme indicator"/>
      <sheetName val="Readme HPVadmin"/>
      <sheetName val="Readme at_School"/>
      <sheetName val="Readme SchoolIB"/>
      <sheetName val="Readme SchoolIR"/>
      <sheetName val="Readme coverage"/>
      <sheetName val="Readme Incidence"/>
      <sheetName val="Readme schedule"/>
      <sheetName val="Readme HBR"/>
      <sheetName val="MetaIndicator"/>
      <sheetName val="Readme vaccinesource"/>
      <sheetName val="MetaSIA"/>
      <sheetName val="MetaSurvey"/>
      <sheetName val="Readme_UNPD_GHOMDG"/>
      <sheetName val="OfDates"/>
      <sheetName val="prevReadme incidence"/>
      <sheetName val="prevReadme coverage"/>
      <sheetName val="prevReadme schedule"/>
      <sheetName val="prevReadme vaccinesour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B2" t="str">
            <v>Data extracted from WHO database. Data for 2000-2017. Next update:  winter 2018</v>
          </cell>
        </row>
        <row r="4">
          <cell r="B4" t="str">
            <v>WHO/UNICEF coverage estimates for 1980-2017, as of 15 July 2018.</v>
          </cell>
        </row>
        <row r="6">
          <cell r="B6">
            <v>2017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1. Reported Cases"/>
      <sheetName val="2A. Schedule"/>
      <sheetName val="2B.Procurement_pricing"/>
      <sheetName val="3.School_Imm_delivery"/>
      <sheetName val="4A. Routine Coverage"/>
      <sheetName val="4B. Coverage Surveys"/>
      <sheetName val="5. Official Estimates"/>
      <sheetName val="6. Indicators"/>
      <sheetName val="8. Supplementary"/>
      <sheetName val="9_General_comments"/>
      <sheetName val="Instructions"/>
      <sheetName val="Incoterm"/>
      <sheetName val="Instr_Schedule"/>
      <sheetName val="drop_down_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F33" t="str">
            <v>Yes</v>
          </cell>
        </row>
        <row r="34">
          <cell r="F34" t="str">
            <v>No</v>
          </cell>
        </row>
        <row r="35">
          <cell r="F35" t="str">
            <v>NR</v>
          </cell>
        </row>
        <row r="36">
          <cell r="F36" t="str">
            <v>ND</v>
          </cell>
        </row>
        <row r="60">
          <cell r="G60" t="str">
            <v>Yes</v>
          </cell>
        </row>
        <row r="61">
          <cell r="G61" t="str">
            <v>No</v>
          </cell>
        </row>
        <row r="62">
          <cell r="G62" t="str">
            <v>Partially</v>
          </cell>
        </row>
        <row r="63">
          <cell r="G63" t="str">
            <v>Don't know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1. Reported Cases"/>
      <sheetName val="2. Schedule-Source"/>
      <sheetName val="3.School_Imm_delivery"/>
      <sheetName val="4A. Routine Coverage"/>
      <sheetName val="4B. Coverage Surveys"/>
      <sheetName val="5. Official Estimates"/>
      <sheetName val="6. Indicators"/>
      <sheetName val="8. Supplementary"/>
      <sheetName val="9_General_comments"/>
      <sheetName val="Vaccine_Pricing"/>
      <sheetName val="Instructions"/>
      <sheetName val="Instr_Schedule"/>
      <sheetName val="drop_down_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H3" t="str">
            <v>[JRF_data_for_2014_english.xls]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jicaos@paho.or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ujicaos@pah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27ED-FDB3-4915-AA72-5C6661CCA92A}">
  <dimension ref="B2:O55"/>
  <sheetViews>
    <sheetView showRowColHeaders="0" workbookViewId="0"/>
  </sheetViews>
  <sheetFormatPr baseColWidth="10" defaultColWidth="8.140625" defaultRowHeight="12.75" x14ac:dyDescent="0.2"/>
  <cols>
    <col min="1" max="1" width="2.7109375" style="1" customWidth="1"/>
    <col min="2" max="2" width="15.5703125" style="1" customWidth="1"/>
    <col min="3" max="3" width="9.5703125" style="1" customWidth="1"/>
    <col min="4" max="5" width="8.5703125" style="1" customWidth="1"/>
    <col min="6" max="6" width="8.140625" style="1"/>
    <col min="7" max="7" width="15.5703125" style="1" customWidth="1"/>
    <col min="8" max="8" width="9.5703125" style="1" customWidth="1"/>
    <col min="9" max="10" width="8.5703125" style="1" customWidth="1"/>
    <col min="11" max="11" width="8.140625" style="1"/>
    <col min="12" max="12" width="15.5703125" style="1" customWidth="1"/>
    <col min="13" max="13" width="9.5703125" style="1" customWidth="1"/>
    <col min="14" max="15" width="8.5703125" style="1" customWidth="1"/>
    <col min="16" max="16384" width="8.140625" style="1"/>
  </cols>
  <sheetData>
    <row r="2" spans="2:15" x14ac:dyDescent="0.2">
      <c r="B2" s="192" t="s">
        <v>140</v>
      </c>
      <c r="G2" s="192" t="s">
        <v>141</v>
      </c>
      <c r="L2" s="192" t="s">
        <v>142</v>
      </c>
    </row>
    <row r="4" spans="2:15" x14ac:dyDescent="0.2">
      <c r="B4" s="3" t="s">
        <v>139</v>
      </c>
      <c r="C4" s="2" t="s">
        <v>0</v>
      </c>
      <c r="D4" s="2" t="s">
        <v>1</v>
      </c>
      <c r="E4" s="2" t="s">
        <v>4</v>
      </c>
      <c r="G4" s="3" t="s">
        <v>139</v>
      </c>
      <c r="H4" s="2" t="s">
        <v>0</v>
      </c>
      <c r="I4" s="2" t="s">
        <v>2</v>
      </c>
      <c r="J4" s="2" t="s">
        <v>4</v>
      </c>
      <c r="L4" s="3" t="s">
        <v>139</v>
      </c>
      <c r="M4" s="2" t="s">
        <v>0</v>
      </c>
      <c r="N4" s="2" t="s">
        <v>3</v>
      </c>
      <c r="O4" s="2" t="s">
        <v>4</v>
      </c>
    </row>
    <row r="5" spans="2:15" x14ac:dyDescent="0.2">
      <c r="B5" s="193" t="s">
        <v>12</v>
      </c>
      <c r="C5" s="194">
        <v>14257</v>
      </c>
      <c r="D5" s="195">
        <v>71.400000000000006</v>
      </c>
      <c r="E5" s="195">
        <v>15</v>
      </c>
      <c r="G5" s="196" t="s">
        <v>10</v>
      </c>
      <c r="H5" s="197">
        <v>33508</v>
      </c>
      <c r="I5" s="198">
        <v>5.5297297297297296</v>
      </c>
      <c r="J5" s="198">
        <v>10</v>
      </c>
      <c r="L5" s="196" t="s">
        <v>26</v>
      </c>
      <c r="M5" s="197">
        <v>5841</v>
      </c>
      <c r="N5" s="198">
        <v>37.500000000000007</v>
      </c>
      <c r="O5" s="198">
        <v>7</v>
      </c>
    </row>
    <row r="6" spans="2:15" x14ac:dyDescent="0.2">
      <c r="B6" s="196" t="s">
        <v>22</v>
      </c>
      <c r="C6" s="197">
        <v>6520</v>
      </c>
      <c r="D6" s="198">
        <v>67.7</v>
      </c>
      <c r="E6" s="198">
        <v>16</v>
      </c>
      <c r="G6" s="196" t="s">
        <v>12</v>
      </c>
      <c r="H6" s="197">
        <v>14257</v>
      </c>
      <c r="I6" s="198">
        <v>5.859375</v>
      </c>
      <c r="J6" s="198">
        <v>15</v>
      </c>
      <c r="L6" s="196" t="s">
        <v>20</v>
      </c>
      <c r="M6" s="197">
        <v>2634</v>
      </c>
      <c r="N6" s="198">
        <v>40.700000000000003</v>
      </c>
      <c r="O6" s="198">
        <v>17</v>
      </c>
    </row>
    <row r="7" spans="2:15" x14ac:dyDescent="0.2">
      <c r="B7" s="196" t="s">
        <v>19</v>
      </c>
      <c r="C7" s="197">
        <v>24546</v>
      </c>
      <c r="D7" s="198">
        <v>64.7</v>
      </c>
      <c r="E7" s="198">
        <v>16</v>
      </c>
      <c r="G7" s="196" t="s">
        <v>5</v>
      </c>
      <c r="H7" s="197">
        <v>9699</v>
      </c>
      <c r="I7" s="202">
        <v>6.0666666666666673</v>
      </c>
      <c r="J7" s="198">
        <v>14</v>
      </c>
      <c r="L7" s="196" t="s">
        <v>15</v>
      </c>
      <c r="M7" s="197">
        <v>29769</v>
      </c>
      <c r="N7" s="198">
        <v>51.8</v>
      </c>
      <c r="O7" s="198">
        <v>8</v>
      </c>
    </row>
    <row r="8" spans="2:15" x14ac:dyDescent="0.2">
      <c r="B8" s="193" t="s">
        <v>28</v>
      </c>
      <c r="C8" s="194">
        <v>9535</v>
      </c>
      <c r="D8" s="195">
        <v>62.8</v>
      </c>
      <c r="E8" s="195">
        <v>15</v>
      </c>
      <c r="G8" s="196" t="s">
        <v>13</v>
      </c>
      <c r="H8" s="197">
        <v>19907</v>
      </c>
      <c r="I8" s="198">
        <v>6.3488372093023262</v>
      </c>
      <c r="J8" s="198">
        <v>12</v>
      </c>
      <c r="L8" s="196" t="s">
        <v>14</v>
      </c>
      <c r="M8" s="197">
        <v>13861</v>
      </c>
      <c r="N8" s="198">
        <v>52.7</v>
      </c>
      <c r="O8" s="198">
        <v>8</v>
      </c>
    </row>
    <row r="9" spans="2:15" x14ac:dyDescent="0.2">
      <c r="B9" s="196" t="s">
        <v>25</v>
      </c>
      <c r="C9" s="197">
        <v>17177</v>
      </c>
      <c r="D9" s="198">
        <v>59.1</v>
      </c>
      <c r="E9" s="198">
        <v>16</v>
      </c>
      <c r="G9" s="196" t="s">
        <v>9</v>
      </c>
      <c r="H9" s="197">
        <v>16650</v>
      </c>
      <c r="I9" s="198">
        <v>7.389830508474577</v>
      </c>
      <c r="J9" s="198">
        <v>11</v>
      </c>
      <c r="L9" s="196" t="s">
        <v>18</v>
      </c>
      <c r="M9" s="197">
        <v>172809</v>
      </c>
      <c r="N9" s="198">
        <v>54.199999999999996</v>
      </c>
      <c r="O9" s="198">
        <v>7</v>
      </c>
    </row>
    <row r="10" spans="2:15" x14ac:dyDescent="0.2">
      <c r="B10" s="196" t="s">
        <v>13</v>
      </c>
      <c r="C10" s="197">
        <v>19907</v>
      </c>
      <c r="D10" s="198">
        <v>57.7</v>
      </c>
      <c r="E10" s="198">
        <v>12</v>
      </c>
      <c r="G10" s="196" t="s">
        <v>7</v>
      </c>
      <c r="H10" s="197">
        <v>10903</v>
      </c>
      <c r="I10" s="198">
        <v>7.3999999999999995</v>
      </c>
      <c r="J10" s="198">
        <v>14</v>
      </c>
      <c r="L10" s="196" t="s">
        <v>24</v>
      </c>
      <c r="M10" s="197">
        <v>31168</v>
      </c>
      <c r="N10" s="198">
        <v>54.7</v>
      </c>
      <c r="O10" s="198">
        <v>15</v>
      </c>
    </row>
    <row r="11" spans="2:15" x14ac:dyDescent="0.2">
      <c r="B11" s="196" t="s">
        <v>5</v>
      </c>
      <c r="C11" s="197">
        <v>9699</v>
      </c>
      <c r="D11" s="198">
        <v>57.6</v>
      </c>
      <c r="E11" s="198">
        <v>14</v>
      </c>
      <c r="G11" s="196" t="s">
        <v>25</v>
      </c>
      <c r="H11" s="197">
        <v>17177</v>
      </c>
      <c r="I11" s="198">
        <v>7.546875</v>
      </c>
      <c r="J11" s="198">
        <v>16</v>
      </c>
      <c r="L11" s="196" t="s">
        <v>22</v>
      </c>
      <c r="M11" s="197">
        <v>6520</v>
      </c>
      <c r="N11" s="198">
        <v>55.8</v>
      </c>
      <c r="O11" s="198">
        <v>16</v>
      </c>
    </row>
    <row r="12" spans="2:15" x14ac:dyDescent="0.2">
      <c r="B12" s="196" t="s">
        <v>9</v>
      </c>
      <c r="C12" s="197">
        <v>16650</v>
      </c>
      <c r="D12" s="198">
        <v>56.5</v>
      </c>
      <c r="E12" s="198">
        <v>11</v>
      </c>
      <c r="G12" s="196" t="s">
        <v>19</v>
      </c>
      <c r="H12" s="197">
        <v>24546</v>
      </c>
      <c r="I12" s="198">
        <v>7.7241379310344822</v>
      </c>
      <c r="J12" s="198">
        <v>16</v>
      </c>
      <c r="L12" s="196" t="s">
        <v>8</v>
      </c>
      <c r="M12" s="197">
        <v>21030</v>
      </c>
      <c r="N12" s="198">
        <v>56.7</v>
      </c>
      <c r="O12" s="198">
        <v>9</v>
      </c>
    </row>
    <row r="13" spans="2:15" x14ac:dyDescent="0.2">
      <c r="B13" s="196" t="s">
        <v>10</v>
      </c>
      <c r="C13" s="197">
        <v>33508</v>
      </c>
      <c r="D13" s="198">
        <v>53.7</v>
      </c>
      <c r="E13" s="198">
        <v>10</v>
      </c>
      <c r="G13" s="196" t="s">
        <v>11</v>
      </c>
      <c r="H13" s="197">
        <v>26755</v>
      </c>
      <c r="I13" s="198">
        <v>8.3414634146341466</v>
      </c>
      <c r="J13" s="198">
        <v>17</v>
      </c>
      <c r="L13" s="196" t="s">
        <v>16</v>
      </c>
      <c r="M13" s="197">
        <v>35069</v>
      </c>
      <c r="N13" s="198">
        <v>56.8</v>
      </c>
      <c r="O13" s="198">
        <v>5</v>
      </c>
    </row>
    <row r="14" spans="2:15" x14ac:dyDescent="0.2">
      <c r="B14" s="196" t="s">
        <v>20</v>
      </c>
      <c r="C14" s="197">
        <v>2634</v>
      </c>
      <c r="D14" s="198">
        <v>53.4</v>
      </c>
      <c r="E14" s="198">
        <v>17</v>
      </c>
      <c r="G14" s="196" t="s">
        <v>24</v>
      </c>
      <c r="H14" s="197">
        <v>31168</v>
      </c>
      <c r="I14" s="198">
        <v>8.975903614457831</v>
      </c>
      <c r="J14" s="198">
        <v>15</v>
      </c>
      <c r="L14" s="193" t="s">
        <v>28</v>
      </c>
      <c r="M14" s="194">
        <v>9535</v>
      </c>
      <c r="N14" s="195">
        <v>58.100000000000009</v>
      </c>
      <c r="O14" s="195">
        <v>15</v>
      </c>
    </row>
    <row r="15" spans="2:15" x14ac:dyDescent="0.2">
      <c r="B15" s="196" t="s">
        <v>23</v>
      </c>
      <c r="C15" s="197">
        <v>38636</v>
      </c>
      <c r="D15" s="198">
        <v>52.9</v>
      </c>
      <c r="E15" s="198">
        <v>11</v>
      </c>
      <c r="G15" s="193" t="s">
        <v>28</v>
      </c>
      <c r="H15" s="194">
        <v>9535</v>
      </c>
      <c r="I15" s="195">
        <v>9.6307692307692303</v>
      </c>
      <c r="J15" s="195">
        <v>15</v>
      </c>
      <c r="L15" s="196" t="s">
        <v>21</v>
      </c>
      <c r="M15" s="197">
        <v>2738</v>
      </c>
      <c r="N15" s="198">
        <v>58.8</v>
      </c>
      <c r="O15" s="198">
        <v>11</v>
      </c>
    </row>
    <row r="16" spans="2:15" x14ac:dyDescent="0.2">
      <c r="B16" s="196" t="s">
        <v>24</v>
      </c>
      <c r="C16" s="197">
        <v>31168</v>
      </c>
      <c r="D16" s="198">
        <v>52.9</v>
      </c>
      <c r="E16" s="198">
        <v>15</v>
      </c>
      <c r="G16" s="196" t="s">
        <v>6</v>
      </c>
      <c r="H16" s="197">
        <v>23523</v>
      </c>
      <c r="I16" s="198">
        <v>9.6461538461538474</v>
      </c>
      <c r="J16" s="198">
        <v>12</v>
      </c>
      <c r="L16" s="196" t="s">
        <v>17</v>
      </c>
      <c r="M16" s="197">
        <v>22611</v>
      </c>
      <c r="N16" s="198">
        <v>59.099999999999994</v>
      </c>
      <c r="O16" s="198">
        <v>10</v>
      </c>
    </row>
    <row r="17" spans="2:15" x14ac:dyDescent="0.2">
      <c r="B17" s="196" t="s">
        <v>7</v>
      </c>
      <c r="C17" s="197">
        <v>10903</v>
      </c>
      <c r="D17" s="198">
        <v>49.7</v>
      </c>
      <c r="E17" s="198">
        <v>14</v>
      </c>
      <c r="G17" s="196" t="s">
        <v>16</v>
      </c>
      <c r="H17" s="197">
        <v>35069</v>
      </c>
      <c r="I17" s="198">
        <v>10.003875968992249</v>
      </c>
      <c r="J17" s="198">
        <v>5</v>
      </c>
      <c r="L17" s="196" t="s">
        <v>11</v>
      </c>
      <c r="M17" s="197">
        <v>26755</v>
      </c>
      <c r="N17" s="198">
        <v>66.7</v>
      </c>
      <c r="O17" s="198">
        <v>17</v>
      </c>
    </row>
    <row r="18" spans="2:15" x14ac:dyDescent="0.2">
      <c r="B18" s="196" t="s">
        <v>11</v>
      </c>
      <c r="C18" s="197">
        <v>26755</v>
      </c>
      <c r="D18" s="198">
        <v>49.6</v>
      </c>
      <c r="E18" s="198">
        <v>17</v>
      </c>
      <c r="G18" s="196" t="s">
        <v>20</v>
      </c>
      <c r="H18" s="197">
        <v>2634</v>
      </c>
      <c r="I18" s="198">
        <v>10.02919708029197</v>
      </c>
      <c r="J18" s="198">
        <v>17</v>
      </c>
      <c r="L18" s="196" t="s">
        <v>27</v>
      </c>
      <c r="M18" s="197">
        <v>4101</v>
      </c>
      <c r="N18" s="198">
        <v>66.7</v>
      </c>
      <c r="O18" s="198">
        <v>18</v>
      </c>
    </row>
    <row r="19" spans="2:15" x14ac:dyDescent="0.2">
      <c r="B19" s="196" t="s">
        <v>15</v>
      </c>
      <c r="C19" s="197">
        <v>29769</v>
      </c>
      <c r="D19" s="198">
        <v>48.9</v>
      </c>
      <c r="E19" s="198">
        <v>8</v>
      </c>
      <c r="G19" s="196" t="s">
        <v>15</v>
      </c>
      <c r="H19" s="197">
        <v>29769</v>
      </c>
      <c r="I19" s="198">
        <v>10.100456621004566</v>
      </c>
      <c r="J19" s="198">
        <v>8</v>
      </c>
      <c r="L19" s="196" t="s">
        <v>6</v>
      </c>
      <c r="M19" s="197">
        <v>23523</v>
      </c>
      <c r="N19" s="198">
        <v>66.8</v>
      </c>
      <c r="O19" s="198">
        <v>12</v>
      </c>
    </row>
    <row r="20" spans="2:15" x14ac:dyDescent="0.2">
      <c r="B20" s="196" t="s">
        <v>27</v>
      </c>
      <c r="C20" s="197">
        <v>4101</v>
      </c>
      <c r="D20" s="198">
        <v>47.9</v>
      </c>
      <c r="E20" s="198">
        <v>18</v>
      </c>
      <c r="G20" s="196" t="s">
        <v>22</v>
      </c>
      <c r="H20" s="197">
        <v>6520</v>
      </c>
      <c r="I20" s="198">
        <v>10.117117117117116</v>
      </c>
      <c r="J20" s="198">
        <v>16</v>
      </c>
      <c r="L20" s="196" t="s">
        <v>23</v>
      </c>
      <c r="M20" s="197">
        <v>38636</v>
      </c>
      <c r="N20" s="198">
        <v>68.400000000000006</v>
      </c>
      <c r="O20" s="198">
        <v>11</v>
      </c>
    </row>
    <row r="21" spans="2:15" x14ac:dyDescent="0.2">
      <c r="B21" s="196" t="s">
        <v>6</v>
      </c>
      <c r="C21" s="197">
        <v>23523</v>
      </c>
      <c r="D21" s="198">
        <v>44.8</v>
      </c>
      <c r="E21" s="198">
        <v>12</v>
      </c>
      <c r="G21" s="196" t="s">
        <v>23</v>
      </c>
      <c r="H21" s="197">
        <v>38636</v>
      </c>
      <c r="I21" s="198">
        <v>10.148305084745763</v>
      </c>
      <c r="J21" s="198">
        <v>11</v>
      </c>
      <c r="L21" s="196" t="s">
        <v>25</v>
      </c>
      <c r="M21" s="197">
        <v>17177</v>
      </c>
      <c r="N21" s="198">
        <v>69.5</v>
      </c>
      <c r="O21" s="198">
        <v>16</v>
      </c>
    </row>
    <row r="22" spans="2:15" x14ac:dyDescent="0.2">
      <c r="B22" s="196" t="s">
        <v>14</v>
      </c>
      <c r="C22" s="197">
        <v>13861</v>
      </c>
      <c r="D22" s="198">
        <v>42.7</v>
      </c>
      <c r="E22" s="198">
        <v>8</v>
      </c>
      <c r="G22" s="196" t="s">
        <v>27</v>
      </c>
      <c r="H22" s="197">
        <v>4101</v>
      </c>
      <c r="I22" s="198">
        <v>10.165384615384616</v>
      </c>
      <c r="J22" s="198">
        <v>18</v>
      </c>
      <c r="L22" s="196" t="s">
        <v>5</v>
      </c>
      <c r="M22" s="197">
        <v>9699</v>
      </c>
      <c r="N22" s="198">
        <v>74.3</v>
      </c>
      <c r="O22" s="198">
        <v>14</v>
      </c>
    </row>
    <row r="23" spans="2:15" x14ac:dyDescent="0.2">
      <c r="B23" s="196" t="s">
        <v>16</v>
      </c>
      <c r="C23" s="197">
        <v>35069</v>
      </c>
      <c r="D23" s="198">
        <v>34</v>
      </c>
      <c r="E23" s="198">
        <v>5</v>
      </c>
      <c r="G23" s="196" t="s">
        <v>17</v>
      </c>
      <c r="H23" s="197">
        <v>22611</v>
      </c>
      <c r="I23" s="198">
        <v>10.204013377926421</v>
      </c>
      <c r="J23" s="198">
        <v>10</v>
      </c>
      <c r="L23" s="196" t="s">
        <v>9</v>
      </c>
      <c r="M23" s="197">
        <v>16650</v>
      </c>
      <c r="N23" s="198">
        <v>74.7</v>
      </c>
      <c r="O23" s="198">
        <v>11</v>
      </c>
    </row>
    <row r="24" spans="2:15" x14ac:dyDescent="0.2">
      <c r="B24" s="196" t="s">
        <v>21</v>
      </c>
      <c r="C24" s="197">
        <v>2738</v>
      </c>
      <c r="D24" s="198">
        <v>33.9</v>
      </c>
      <c r="E24" s="198">
        <v>11</v>
      </c>
      <c r="G24" s="196" t="s">
        <v>26</v>
      </c>
      <c r="H24" s="197">
        <v>5841</v>
      </c>
      <c r="I24" s="198">
        <v>10.424749163879598</v>
      </c>
      <c r="J24" s="198">
        <v>7</v>
      </c>
      <c r="L24" s="196" t="s">
        <v>19</v>
      </c>
      <c r="M24" s="197">
        <v>24546</v>
      </c>
      <c r="N24" s="198">
        <v>75.099999999999994</v>
      </c>
      <c r="O24" s="198">
        <v>16</v>
      </c>
    </row>
    <row r="25" spans="2:15" x14ac:dyDescent="0.2">
      <c r="B25" s="196" t="s">
        <v>17</v>
      </c>
      <c r="C25" s="197">
        <v>22611</v>
      </c>
      <c r="D25" s="198">
        <v>30.5</v>
      </c>
      <c r="E25" s="198">
        <v>10</v>
      </c>
      <c r="G25" s="196" t="s">
        <v>14</v>
      </c>
      <c r="H25" s="197">
        <v>13861</v>
      </c>
      <c r="I25" s="198">
        <v>10.594095940959409</v>
      </c>
      <c r="J25" s="198">
        <v>8</v>
      </c>
      <c r="L25" s="196" t="s">
        <v>13</v>
      </c>
      <c r="M25" s="197">
        <v>19907</v>
      </c>
      <c r="N25" s="198">
        <v>77.899999999999991</v>
      </c>
      <c r="O25" s="198">
        <v>12</v>
      </c>
    </row>
    <row r="26" spans="2:15" x14ac:dyDescent="0.2">
      <c r="B26" s="196" t="s">
        <v>8</v>
      </c>
      <c r="C26" s="197">
        <v>21030</v>
      </c>
      <c r="D26" s="198">
        <v>30.1</v>
      </c>
      <c r="E26" s="198">
        <v>9</v>
      </c>
      <c r="G26" s="196" t="s">
        <v>18</v>
      </c>
      <c r="H26" s="197">
        <v>172809</v>
      </c>
      <c r="I26" s="198">
        <v>10.663817663817664</v>
      </c>
      <c r="J26" s="198">
        <v>7</v>
      </c>
      <c r="L26" s="196" t="s">
        <v>10</v>
      </c>
      <c r="M26" s="197">
        <v>33508</v>
      </c>
      <c r="N26" s="198">
        <v>79.399999999999991</v>
      </c>
      <c r="O26" s="198">
        <v>10</v>
      </c>
    </row>
    <row r="27" spans="2:15" x14ac:dyDescent="0.2">
      <c r="B27" s="196" t="s">
        <v>26</v>
      </c>
      <c r="C27" s="197">
        <v>5841</v>
      </c>
      <c r="D27" s="198">
        <v>27.9</v>
      </c>
      <c r="E27" s="198">
        <v>7</v>
      </c>
      <c r="G27" s="196" t="s">
        <v>8</v>
      </c>
      <c r="H27" s="197">
        <v>21030</v>
      </c>
      <c r="I27" s="198">
        <v>10.735294117647058</v>
      </c>
      <c r="J27" s="198">
        <v>9</v>
      </c>
      <c r="L27" s="196" t="s">
        <v>7</v>
      </c>
      <c r="M27" s="197">
        <v>10903</v>
      </c>
      <c r="N27" s="198">
        <v>84</v>
      </c>
      <c r="O27" s="198">
        <v>14</v>
      </c>
    </row>
    <row r="28" spans="2:15" x14ac:dyDescent="0.2">
      <c r="B28" s="199" t="s">
        <v>18</v>
      </c>
      <c r="C28" s="200">
        <v>172809</v>
      </c>
      <c r="D28" s="201">
        <v>25.65</v>
      </c>
      <c r="E28" s="201">
        <v>7</v>
      </c>
      <c r="G28" s="199" t="s">
        <v>21</v>
      </c>
      <c r="H28" s="200">
        <v>2738</v>
      </c>
      <c r="I28" s="201">
        <v>10.770491803278688</v>
      </c>
      <c r="J28" s="201">
        <v>11</v>
      </c>
      <c r="L28" s="199" t="s">
        <v>12</v>
      </c>
      <c r="M28" s="200">
        <v>14257</v>
      </c>
      <c r="N28" s="201">
        <v>87.100000000000009</v>
      </c>
      <c r="O28" s="201">
        <v>15</v>
      </c>
    </row>
    <row r="31" spans="2:15" x14ac:dyDescent="0.2">
      <c r="B31" s="3" t="s">
        <v>139</v>
      </c>
      <c r="C31" s="2" t="s">
        <v>29</v>
      </c>
      <c r="D31" s="2" t="s">
        <v>30</v>
      </c>
      <c r="E31" s="2" t="s">
        <v>33</v>
      </c>
      <c r="G31" s="3" t="s">
        <v>139</v>
      </c>
      <c r="H31" s="2" t="s">
        <v>29</v>
      </c>
      <c r="I31" s="2" t="s">
        <v>31</v>
      </c>
      <c r="J31" s="2" t="s">
        <v>33</v>
      </c>
      <c r="L31" s="3" t="s">
        <v>139</v>
      </c>
      <c r="M31" s="2" t="s">
        <v>29</v>
      </c>
      <c r="N31" s="2" t="s">
        <v>32</v>
      </c>
      <c r="O31" s="2" t="s">
        <v>33</v>
      </c>
    </row>
    <row r="32" spans="2:15" x14ac:dyDescent="0.2">
      <c r="B32" s="193" t="s">
        <v>19</v>
      </c>
      <c r="C32" s="194">
        <v>21849</v>
      </c>
      <c r="D32" s="195">
        <v>54.8</v>
      </c>
      <c r="E32" s="195">
        <v>9.9499999999999993</v>
      </c>
      <c r="G32" s="196" t="s">
        <v>10</v>
      </c>
      <c r="H32" s="197">
        <v>30216</v>
      </c>
      <c r="I32" s="198">
        <v>7.1416181252199484</v>
      </c>
      <c r="J32" s="198">
        <v>11.09</v>
      </c>
      <c r="L32" s="196" t="s">
        <v>26</v>
      </c>
      <c r="M32" s="197">
        <v>5463</v>
      </c>
      <c r="N32" s="198">
        <v>62.946528775204833</v>
      </c>
      <c r="O32" s="198">
        <v>11.09</v>
      </c>
    </row>
    <row r="33" spans="2:15" x14ac:dyDescent="0.2">
      <c r="B33" s="193" t="s">
        <v>28</v>
      </c>
      <c r="C33" s="194">
        <v>8649</v>
      </c>
      <c r="D33" s="195">
        <v>51.1</v>
      </c>
      <c r="E33" s="195">
        <v>11.59</v>
      </c>
      <c r="G33" s="196" t="s">
        <v>5</v>
      </c>
      <c r="H33" s="197">
        <v>8793</v>
      </c>
      <c r="I33" s="198">
        <v>7.5671602345585072</v>
      </c>
      <c r="J33" s="198">
        <v>11.59</v>
      </c>
      <c r="L33" s="196" t="s">
        <v>8</v>
      </c>
      <c r="M33" s="197">
        <v>20819</v>
      </c>
      <c r="N33" s="198">
        <v>63.89829354424316</v>
      </c>
      <c r="O33" s="198">
        <v>8.31</v>
      </c>
    </row>
    <row r="34" spans="2:15" x14ac:dyDescent="0.2">
      <c r="B34" s="196" t="s">
        <v>5</v>
      </c>
      <c r="C34" s="197">
        <v>8793</v>
      </c>
      <c r="D34" s="198">
        <v>45.8</v>
      </c>
      <c r="E34" s="198">
        <v>11.59</v>
      </c>
      <c r="G34" s="196" t="s">
        <v>13</v>
      </c>
      <c r="H34" s="197">
        <v>18499</v>
      </c>
      <c r="I34" s="198">
        <v>7.7426661831889714</v>
      </c>
      <c r="J34" s="198">
        <v>9.9499999999999993</v>
      </c>
      <c r="L34" s="196" t="s">
        <v>24</v>
      </c>
      <c r="M34" s="197">
        <v>28960</v>
      </c>
      <c r="N34" s="198">
        <v>68.321318332193457</v>
      </c>
      <c r="O34" s="198">
        <v>11.59</v>
      </c>
    </row>
    <row r="35" spans="2:15" x14ac:dyDescent="0.2">
      <c r="B35" s="196" t="s">
        <v>22</v>
      </c>
      <c r="C35" s="197">
        <v>6341</v>
      </c>
      <c r="D35" s="198">
        <v>42</v>
      </c>
      <c r="E35" s="198">
        <v>9.9499999999999993</v>
      </c>
      <c r="G35" s="196" t="s">
        <v>25</v>
      </c>
      <c r="H35" s="197">
        <v>15705</v>
      </c>
      <c r="I35" s="198">
        <v>7.9393167651068444</v>
      </c>
      <c r="J35" s="198">
        <v>9.9499999999999993</v>
      </c>
      <c r="L35" s="196" t="s">
        <v>14</v>
      </c>
      <c r="M35" s="197">
        <v>13182</v>
      </c>
      <c r="N35" s="198">
        <v>68.966452492686585</v>
      </c>
      <c r="O35" s="198">
        <v>8.31</v>
      </c>
    </row>
    <row r="36" spans="2:15" x14ac:dyDescent="0.2">
      <c r="B36" s="196" t="s">
        <v>25</v>
      </c>
      <c r="C36" s="197">
        <v>15705</v>
      </c>
      <c r="D36" s="198">
        <v>42</v>
      </c>
      <c r="E36" s="198">
        <v>9.9499999999999993</v>
      </c>
      <c r="G36" s="196" t="s">
        <v>19</v>
      </c>
      <c r="H36" s="197">
        <v>21849</v>
      </c>
      <c r="I36" s="198">
        <v>8.0696577449950748</v>
      </c>
      <c r="J36" s="198">
        <v>9.9499999999999993</v>
      </c>
      <c r="L36" s="196" t="s">
        <v>16</v>
      </c>
      <c r="M36" s="197">
        <v>33232</v>
      </c>
      <c r="N36" s="198">
        <v>71.189915426319317</v>
      </c>
      <c r="O36" s="198">
        <v>8.31</v>
      </c>
    </row>
    <row r="37" spans="2:15" x14ac:dyDescent="0.2">
      <c r="B37" s="196" t="s">
        <v>23</v>
      </c>
      <c r="C37" s="197">
        <v>36492</v>
      </c>
      <c r="D37" s="198">
        <v>38.9</v>
      </c>
      <c r="E37" s="198">
        <v>11.09</v>
      </c>
      <c r="G37" s="196" t="s">
        <v>12</v>
      </c>
      <c r="H37" s="197">
        <v>13656</v>
      </c>
      <c r="I37" s="198">
        <v>8.3624254696123579</v>
      </c>
      <c r="J37" s="198">
        <v>11.59</v>
      </c>
      <c r="L37" s="196" t="s">
        <v>18</v>
      </c>
      <c r="M37" s="197">
        <v>172347</v>
      </c>
      <c r="N37" s="198">
        <v>72</v>
      </c>
      <c r="O37" s="198">
        <v>8.0269354848068151</v>
      </c>
    </row>
    <row r="38" spans="2:15" x14ac:dyDescent="0.2">
      <c r="B38" s="196" t="s">
        <v>12</v>
      </c>
      <c r="C38" s="197">
        <v>13656</v>
      </c>
      <c r="D38" s="198">
        <v>36.5</v>
      </c>
      <c r="E38" s="198">
        <v>11.59</v>
      </c>
      <c r="G38" s="196" t="s">
        <v>7</v>
      </c>
      <c r="H38" s="197">
        <v>10049</v>
      </c>
      <c r="I38" s="198">
        <v>8.8977944272785816</v>
      </c>
      <c r="J38" s="198">
        <v>11.59</v>
      </c>
      <c r="L38" s="196" t="s">
        <v>15</v>
      </c>
      <c r="M38" s="197">
        <v>29359</v>
      </c>
      <c r="N38" s="198">
        <v>72.221084304348821</v>
      </c>
      <c r="O38" s="198">
        <v>9.9499999999999993</v>
      </c>
    </row>
    <row r="39" spans="2:15" x14ac:dyDescent="0.2">
      <c r="B39" s="196" t="s">
        <v>13</v>
      </c>
      <c r="C39" s="197">
        <v>18499</v>
      </c>
      <c r="D39" s="198">
        <v>35.4</v>
      </c>
      <c r="E39" s="198">
        <v>9.9499999999999993</v>
      </c>
      <c r="G39" s="196" t="s">
        <v>9</v>
      </c>
      <c r="H39" s="197">
        <v>15410</v>
      </c>
      <c r="I39" s="198">
        <v>9.3499772163521619</v>
      </c>
      <c r="J39" s="198">
        <v>11.59</v>
      </c>
      <c r="L39" s="193" t="s">
        <v>28</v>
      </c>
      <c r="M39" s="194">
        <v>8649</v>
      </c>
      <c r="N39" s="195">
        <v>72.32987802289675</v>
      </c>
      <c r="O39" s="195">
        <v>11.59</v>
      </c>
    </row>
    <row r="40" spans="2:15" x14ac:dyDescent="0.2">
      <c r="B40" s="196" t="s">
        <v>20</v>
      </c>
      <c r="C40" s="197">
        <v>2582</v>
      </c>
      <c r="D40" s="198">
        <v>34.799999999999997</v>
      </c>
      <c r="E40" s="198">
        <v>11.09</v>
      </c>
      <c r="G40" s="196" t="s">
        <v>16</v>
      </c>
      <c r="H40" s="197">
        <v>33232</v>
      </c>
      <c r="I40" s="198">
        <v>9.7747562586293295</v>
      </c>
      <c r="J40" s="198">
        <v>8.31</v>
      </c>
      <c r="L40" s="196" t="s">
        <v>20</v>
      </c>
      <c r="M40" s="197">
        <v>2582</v>
      </c>
      <c r="N40" s="198">
        <v>73.636899130857373</v>
      </c>
      <c r="O40" s="198">
        <v>11.09</v>
      </c>
    </row>
    <row r="41" spans="2:15" x14ac:dyDescent="0.2">
      <c r="B41" s="196" t="s">
        <v>27</v>
      </c>
      <c r="C41" s="197">
        <v>3892</v>
      </c>
      <c r="D41" s="198">
        <v>32.299999999999997</v>
      </c>
      <c r="E41" s="198">
        <v>11.09</v>
      </c>
      <c r="G41" s="193" t="s">
        <v>28</v>
      </c>
      <c r="H41" s="194">
        <v>8649</v>
      </c>
      <c r="I41" s="195">
        <v>9.9410815233337715</v>
      </c>
      <c r="J41" s="195">
        <v>11.59</v>
      </c>
      <c r="L41" s="196" t="s">
        <v>23</v>
      </c>
      <c r="M41" s="197">
        <v>36492</v>
      </c>
      <c r="N41" s="198">
        <v>73.800758117042193</v>
      </c>
      <c r="O41" s="198">
        <v>11.09</v>
      </c>
    </row>
    <row r="42" spans="2:15" x14ac:dyDescent="0.2">
      <c r="B42" s="196" t="s">
        <v>10</v>
      </c>
      <c r="C42" s="197">
        <v>30216</v>
      </c>
      <c r="D42" s="198">
        <v>31.9</v>
      </c>
      <c r="E42" s="198">
        <v>11.09</v>
      </c>
      <c r="G42" s="196" t="s">
        <v>11</v>
      </c>
      <c r="H42" s="197">
        <v>24497</v>
      </c>
      <c r="I42" s="198">
        <v>9.9649208594148444</v>
      </c>
      <c r="J42" s="198">
        <v>11.59</v>
      </c>
      <c r="L42" s="196" t="s">
        <v>11</v>
      </c>
      <c r="M42" s="197">
        <v>24497</v>
      </c>
      <c r="N42" s="198">
        <v>74.506064212924059</v>
      </c>
      <c r="O42" s="198">
        <v>11.59</v>
      </c>
    </row>
    <row r="43" spans="2:15" x14ac:dyDescent="0.2">
      <c r="B43" s="196" t="s">
        <v>15</v>
      </c>
      <c r="C43" s="197">
        <v>29359</v>
      </c>
      <c r="D43" s="198">
        <v>31.7</v>
      </c>
      <c r="E43" s="198">
        <v>9.9499999999999993</v>
      </c>
      <c r="G43" s="196" t="s">
        <v>20</v>
      </c>
      <c r="H43" s="197">
        <v>2582</v>
      </c>
      <c r="I43" s="198">
        <v>10.026569098533068</v>
      </c>
      <c r="J43" s="198">
        <v>11.09</v>
      </c>
      <c r="L43" s="196" t="s">
        <v>17</v>
      </c>
      <c r="M43" s="197">
        <v>21216</v>
      </c>
      <c r="N43" s="198">
        <v>77.411341927757093</v>
      </c>
      <c r="O43" s="198">
        <v>8.31</v>
      </c>
    </row>
    <row r="44" spans="2:15" x14ac:dyDescent="0.2">
      <c r="B44" s="196" t="s">
        <v>9</v>
      </c>
      <c r="C44" s="197">
        <v>15410</v>
      </c>
      <c r="D44" s="198">
        <v>31.4</v>
      </c>
      <c r="E44" s="198">
        <v>11.59</v>
      </c>
      <c r="G44" s="196" t="s">
        <v>6</v>
      </c>
      <c r="H44" s="197">
        <v>22159</v>
      </c>
      <c r="I44" s="198">
        <v>10.053300750131896</v>
      </c>
      <c r="J44" s="198">
        <v>11.09</v>
      </c>
      <c r="L44" s="196" t="s">
        <v>6</v>
      </c>
      <c r="M44" s="197">
        <v>22159</v>
      </c>
      <c r="N44" s="198">
        <v>77.646899596994146</v>
      </c>
      <c r="O44" s="198">
        <v>11.09</v>
      </c>
    </row>
    <row r="45" spans="2:15" x14ac:dyDescent="0.2">
      <c r="B45" s="196" t="s">
        <v>24</v>
      </c>
      <c r="C45" s="197">
        <v>28960</v>
      </c>
      <c r="D45" s="198">
        <v>29.9</v>
      </c>
      <c r="E45" s="198">
        <v>11.59</v>
      </c>
      <c r="G45" s="196" t="s">
        <v>24</v>
      </c>
      <c r="H45" s="197">
        <v>28960</v>
      </c>
      <c r="I45" s="198">
        <v>10.068446295459642</v>
      </c>
      <c r="J45" s="198">
        <v>11.59</v>
      </c>
      <c r="L45" s="196" t="s">
        <v>21</v>
      </c>
      <c r="M45" s="197">
        <v>2692</v>
      </c>
      <c r="N45" s="198">
        <v>77.920248776010936</v>
      </c>
      <c r="O45" s="198">
        <v>8.31</v>
      </c>
    </row>
    <row r="46" spans="2:15" x14ac:dyDescent="0.2">
      <c r="B46" s="196" t="s">
        <v>6</v>
      </c>
      <c r="C46" s="197">
        <v>22159</v>
      </c>
      <c r="D46" s="198">
        <v>29.2</v>
      </c>
      <c r="E46" s="198">
        <v>11.09</v>
      </c>
      <c r="G46" s="196" t="s">
        <v>22</v>
      </c>
      <c r="H46" s="197">
        <v>6341</v>
      </c>
      <c r="I46" s="198">
        <v>10.138300597791975</v>
      </c>
      <c r="J46" s="198">
        <v>9.9499999999999993</v>
      </c>
      <c r="L46" s="196" t="s">
        <v>22</v>
      </c>
      <c r="M46" s="197">
        <v>6341</v>
      </c>
      <c r="N46" s="198">
        <v>80.702768672319337</v>
      </c>
      <c r="O46" s="198">
        <v>9.9499999999999993</v>
      </c>
    </row>
    <row r="47" spans="2:15" x14ac:dyDescent="0.2">
      <c r="B47" s="196" t="s">
        <v>11</v>
      </c>
      <c r="C47" s="197">
        <v>24497</v>
      </c>
      <c r="D47" s="198">
        <v>26.9</v>
      </c>
      <c r="E47" s="198">
        <v>11.59</v>
      </c>
      <c r="G47" s="196" t="s">
        <v>23</v>
      </c>
      <c r="H47" s="197">
        <v>36492</v>
      </c>
      <c r="I47" s="198">
        <v>10.160717686795792</v>
      </c>
      <c r="J47" s="198">
        <v>11.09</v>
      </c>
      <c r="L47" s="196" t="s">
        <v>27</v>
      </c>
      <c r="M47" s="197">
        <v>3892</v>
      </c>
      <c r="N47" s="198">
        <v>83.178161314250019</v>
      </c>
      <c r="O47" s="198">
        <v>11.09</v>
      </c>
    </row>
    <row r="48" spans="2:15" x14ac:dyDescent="0.2">
      <c r="B48" s="196" t="s">
        <v>7</v>
      </c>
      <c r="C48" s="197">
        <v>10049</v>
      </c>
      <c r="D48" s="198">
        <v>25.9</v>
      </c>
      <c r="E48" s="198">
        <v>11.59</v>
      </c>
      <c r="G48" s="196" t="s">
        <v>15</v>
      </c>
      <c r="H48" s="197">
        <v>29359</v>
      </c>
      <c r="I48" s="198">
        <v>10.250821676718951</v>
      </c>
      <c r="J48" s="198">
        <v>9.9499999999999993</v>
      </c>
      <c r="L48" s="196" t="s">
        <v>19</v>
      </c>
      <c r="M48" s="197">
        <v>21849</v>
      </c>
      <c r="N48" s="198">
        <v>85.670652355658632</v>
      </c>
      <c r="O48" s="198">
        <v>9.9499999999999993</v>
      </c>
    </row>
    <row r="49" spans="2:15" x14ac:dyDescent="0.2">
      <c r="B49" s="196" t="s">
        <v>14</v>
      </c>
      <c r="C49" s="197">
        <v>13182</v>
      </c>
      <c r="D49" s="198">
        <v>23.4</v>
      </c>
      <c r="E49" s="198">
        <v>8.31</v>
      </c>
      <c r="G49" s="196" t="s">
        <v>27</v>
      </c>
      <c r="H49" s="197">
        <v>3892</v>
      </c>
      <c r="I49" s="198">
        <v>10.38361470767622</v>
      </c>
      <c r="J49" s="198">
        <v>11.09</v>
      </c>
      <c r="L49" s="196" t="s">
        <v>9</v>
      </c>
      <c r="M49" s="197">
        <v>15410</v>
      </c>
      <c r="N49" s="198">
        <v>85.87059573152672</v>
      </c>
      <c r="O49" s="198">
        <v>11.59</v>
      </c>
    </row>
    <row r="50" spans="2:15" x14ac:dyDescent="0.2">
      <c r="B50" s="196" t="s">
        <v>21</v>
      </c>
      <c r="C50" s="197">
        <v>2692</v>
      </c>
      <c r="D50" s="198">
        <v>22</v>
      </c>
      <c r="E50" s="198">
        <v>8.31</v>
      </c>
      <c r="G50" s="196" t="s">
        <v>17</v>
      </c>
      <c r="H50" s="197">
        <v>21216</v>
      </c>
      <c r="I50" s="198">
        <v>10.429749190180358</v>
      </c>
      <c r="J50" s="198">
        <v>8.31</v>
      </c>
      <c r="L50" s="196" t="s">
        <v>13</v>
      </c>
      <c r="M50" s="197">
        <v>18499</v>
      </c>
      <c r="N50" s="198">
        <v>86.347619221223965</v>
      </c>
      <c r="O50" s="198">
        <v>9.9499999999999993</v>
      </c>
    </row>
    <row r="51" spans="2:15" x14ac:dyDescent="0.2">
      <c r="B51" s="196" t="s">
        <v>17</v>
      </c>
      <c r="C51" s="197">
        <v>21216</v>
      </c>
      <c r="D51" s="198">
        <v>20.5</v>
      </c>
      <c r="E51" s="198">
        <v>8.31</v>
      </c>
      <c r="G51" s="196" t="s">
        <v>14</v>
      </c>
      <c r="H51" s="197">
        <v>13182</v>
      </c>
      <c r="I51" s="198">
        <v>10.671592204007775</v>
      </c>
      <c r="J51" s="198">
        <v>8.31</v>
      </c>
      <c r="L51" s="196" t="s">
        <v>25</v>
      </c>
      <c r="M51" s="197">
        <v>15705</v>
      </c>
      <c r="N51" s="198">
        <v>86.410359799231202</v>
      </c>
      <c r="O51" s="198">
        <v>9.9499999999999993</v>
      </c>
    </row>
    <row r="52" spans="2:15" x14ac:dyDescent="0.2">
      <c r="B52" s="196" t="s">
        <v>16</v>
      </c>
      <c r="C52" s="197">
        <v>33232</v>
      </c>
      <c r="D52" s="198">
        <v>19.100000000000001</v>
      </c>
      <c r="E52" s="198">
        <v>8.31</v>
      </c>
      <c r="G52" s="196" t="s">
        <v>26</v>
      </c>
      <c r="H52" s="197">
        <v>5463</v>
      </c>
      <c r="I52" s="198">
        <v>10.705299444083041</v>
      </c>
      <c r="J52" s="198">
        <v>11.09</v>
      </c>
      <c r="L52" s="196" t="s">
        <v>10</v>
      </c>
      <c r="M52" s="197">
        <v>30216</v>
      </c>
      <c r="N52" s="198">
        <v>87.173567960880717</v>
      </c>
      <c r="O52" s="198">
        <v>11.09</v>
      </c>
    </row>
    <row r="53" spans="2:15" x14ac:dyDescent="0.2">
      <c r="B53" s="196" t="s">
        <v>8</v>
      </c>
      <c r="C53" s="197">
        <v>20819</v>
      </c>
      <c r="D53" s="198">
        <v>16.7</v>
      </c>
      <c r="E53" s="198">
        <v>8.31</v>
      </c>
      <c r="G53" s="196" t="s">
        <v>18</v>
      </c>
      <c r="H53" s="197">
        <v>172347</v>
      </c>
      <c r="I53" s="198">
        <v>10.832407451336701</v>
      </c>
      <c r="J53" s="198">
        <v>8.0269354848068151</v>
      </c>
      <c r="L53" s="196" t="s">
        <v>5</v>
      </c>
      <c r="M53" s="197">
        <v>8793</v>
      </c>
      <c r="N53" s="198">
        <v>88.122031924311784</v>
      </c>
      <c r="O53" s="198">
        <v>11.59</v>
      </c>
    </row>
    <row r="54" spans="2:15" x14ac:dyDescent="0.2">
      <c r="B54" s="196" t="s">
        <v>26</v>
      </c>
      <c r="C54" s="197">
        <v>5463</v>
      </c>
      <c r="D54" s="198">
        <v>16</v>
      </c>
      <c r="E54" s="198">
        <v>11.09</v>
      </c>
      <c r="G54" s="196" t="s">
        <v>21</v>
      </c>
      <c r="H54" s="197">
        <v>2692</v>
      </c>
      <c r="I54" s="198">
        <v>10.937381913345623</v>
      </c>
      <c r="J54" s="198">
        <v>8.31</v>
      </c>
      <c r="L54" s="196" t="s">
        <v>7</v>
      </c>
      <c r="M54" s="197">
        <v>10049</v>
      </c>
      <c r="N54" s="198">
        <v>89.168108425796788</v>
      </c>
      <c r="O54" s="198">
        <v>11.59</v>
      </c>
    </row>
    <row r="55" spans="2:15" x14ac:dyDescent="0.2">
      <c r="B55" s="199" t="s">
        <v>18</v>
      </c>
      <c r="C55" s="200">
        <v>172347</v>
      </c>
      <c r="D55" s="201">
        <v>15.4</v>
      </c>
      <c r="E55" s="201">
        <v>8.0269354848068151</v>
      </c>
      <c r="G55" s="199" t="s">
        <v>8</v>
      </c>
      <c r="H55" s="200">
        <v>20819</v>
      </c>
      <c r="I55" s="201">
        <v>10.988364499629299</v>
      </c>
      <c r="J55" s="201">
        <v>8.31</v>
      </c>
      <c r="L55" s="199" t="s">
        <v>12</v>
      </c>
      <c r="M55" s="200">
        <v>13656</v>
      </c>
      <c r="N55" s="201">
        <v>91.21587374060671</v>
      </c>
      <c r="O55" s="201">
        <v>11.59</v>
      </c>
    </row>
  </sheetData>
  <sheetProtection sheet="1" objects="1" scenarios="1"/>
  <sortState xmlns:xlrd2="http://schemas.microsoft.com/office/spreadsheetml/2017/richdata2" ref="L32:O55">
    <sortCondition ref="N32:N55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392A4-4719-4ADC-80F2-8FF468737934}">
  <sheetPr>
    <pageSetUpPr autoPageBreaks="0"/>
  </sheetPr>
  <dimension ref="A1:BO185"/>
  <sheetViews>
    <sheetView showRowColHeaders="0" tabSelected="1" zoomScale="90" zoomScaleNormal="90" zoomScalePageLayoutView="80" workbookViewId="0">
      <selection activeCell="R40" sqref="R40"/>
    </sheetView>
  </sheetViews>
  <sheetFormatPr baseColWidth="10" defaultColWidth="8.85546875" defaultRowHeight="11.25" customHeight="1" x14ac:dyDescent="0.2"/>
  <cols>
    <col min="1" max="1" width="1.7109375" style="59" customWidth="1"/>
    <col min="2" max="2" width="19.42578125" style="59" customWidth="1"/>
    <col min="3" max="3" width="11.140625" style="59" customWidth="1"/>
    <col min="4" max="4" width="12.42578125" style="60" customWidth="1"/>
    <col min="5" max="9" width="8.85546875" style="59" customWidth="1"/>
    <col min="10" max="10" width="11.140625" style="59" customWidth="1"/>
    <col min="11" max="13" width="10" style="59" customWidth="1"/>
    <col min="14" max="14" width="9.140625" style="59" customWidth="1"/>
    <col min="15" max="15" width="9.140625" style="61" customWidth="1"/>
    <col min="16" max="17" width="11.28515625" style="59" customWidth="1"/>
    <col min="18" max="19" width="10.85546875" style="59" customWidth="1"/>
    <col min="20" max="20" width="8.85546875" style="59" customWidth="1"/>
    <col min="21" max="21" width="9.140625" style="59" customWidth="1"/>
    <col min="22" max="22" width="8.85546875" style="59" customWidth="1"/>
    <col min="23" max="23" width="10" style="59" customWidth="1"/>
    <col min="24" max="28" width="8.85546875" style="59" customWidth="1"/>
    <col min="29" max="29" width="14.7109375" style="59" customWidth="1"/>
    <col min="30" max="37" width="10" style="59" customWidth="1"/>
    <col min="38" max="38" width="8.85546875" style="59" customWidth="1"/>
    <col min="39" max="39" width="14.7109375" style="59" customWidth="1"/>
    <col min="40" max="47" width="10" style="59" customWidth="1"/>
    <col min="48" max="48" width="8.85546875" style="59"/>
    <col min="49" max="49" width="14.7109375" style="59" customWidth="1"/>
    <col min="50" max="50" width="12.42578125" style="59" customWidth="1"/>
    <col min="51" max="51" width="14.7109375" style="59" customWidth="1"/>
    <col min="52" max="57" width="10" style="59" customWidth="1"/>
    <col min="58" max="58" width="8.85546875" style="59"/>
    <col min="59" max="59" width="14.7109375" style="59" customWidth="1"/>
    <col min="60" max="60" width="12.42578125" style="59" customWidth="1"/>
    <col min="61" max="61" width="14.7109375" style="59" customWidth="1"/>
    <col min="62" max="67" width="10" style="59" customWidth="1"/>
    <col min="68" max="16384" width="8.85546875" style="59"/>
  </cols>
  <sheetData>
    <row r="1" spans="1:22" s="5" customFormat="1" ht="11.25" customHeight="1" x14ac:dyDescent="0.2">
      <c r="A1" s="4" t="s">
        <v>34</v>
      </c>
      <c r="D1" s="6"/>
      <c r="O1" s="7"/>
    </row>
    <row r="2" spans="1:22" s="5" customFormat="1" ht="11.25" customHeight="1" x14ac:dyDescent="0.2">
      <c r="D2" s="6"/>
      <c r="O2" s="7"/>
    </row>
    <row r="3" spans="1:22" s="8" customFormat="1" ht="18.75" x14ac:dyDescent="0.3">
      <c r="B3" s="9" t="s">
        <v>144</v>
      </c>
      <c r="D3" s="10"/>
      <c r="M3" s="11"/>
      <c r="N3" s="12"/>
      <c r="O3" s="13"/>
      <c r="P3" s="14"/>
      <c r="Q3" s="14"/>
      <c r="R3" s="14"/>
      <c r="S3" s="14"/>
      <c r="T3" s="14"/>
      <c r="U3" s="14"/>
      <c r="V3" s="14"/>
    </row>
    <row r="4" spans="1:22" s="8" customFormat="1" ht="18.75" x14ac:dyDescent="0.3">
      <c r="B4" s="15" t="s">
        <v>145</v>
      </c>
      <c r="D4" s="10"/>
      <c r="M4" s="11"/>
      <c r="N4" s="12"/>
      <c r="O4" s="13"/>
      <c r="P4" s="14"/>
      <c r="Q4" s="14"/>
      <c r="R4" s="14"/>
      <c r="S4" s="14"/>
      <c r="T4" s="14"/>
      <c r="U4" s="14"/>
      <c r="V4" s="14"/>
    </row>
    <row r="5" spans="1:22" s="8" customFormat="1" ht="15.75" x14ac:dyDescent="0.25">
      <c r="B5" s="10"/>
      <c r="C5" s="10"/>
      <c r="K5" s="11"/>
      <c r="L5" s="12"/>
      <c r="M5" s="13"/>
      <c r="N5" s="14"/>
      <c r="O5" s="14"/>
      <c r="P5" s="14"/>
      <c r="Q5" s="14"/>
      <c r="R5" s="14"/>
      <c r="S5" s="14"/>
      <c r="T5" s="14"/>
    </row>
    <row r="6" spans="1:22" s="8" customFormat="1" ht="12.6" customHeight="1" x14ac:dyDescent="0.25">
      <c r="J6" s="11"/>
      <c r="K6" s="12"/>
      <c r="L6" s="13"/>
      <c r="M6" s="14"/>
      <c r="N6" s="14"/>
      <c r="O6" s="14"/>
      <c r="P6" s="14"/>
      <c r="Q6" s="14"/>
      <c r="R6" s="14"/>
      <c r="S6" s="14"/>
    </row>
    <row r="7" spans="1:22" s="8" customFormat="1" ht="11.25" customHeight="1" x14ac:dyDescent="0.2">
      <c r="L7" s="16"/>
    </row>
    <row r="8" spans="1:22" s="17" customFormat="1" ht="11.25" customHeight="1" x14ac:dyDescent="0.2">
      <c r="C8" s="18" t="s">
        <v>35</v>
      </c>
      <c r="D8" s="19"/>
      <c r="H8" s="20"/>
      <c r="K8" s="21" t="s">
        <v>148</v>
      </c>
      <c r="Q8" s="21" t="s">
        <v>147</v>
      </c>
      <c r="S8" s="18"/>
      <c r="T8" s="18"/>
      <c r="U8" s="18"/>
    </row>
    <row r="9" spans="1:22" s="22" customFormat="1" ht="11.25" customHeight="1" x14ac:dyDescent="0.2">
      <c r="H9" s="23"/>
      <c r="Q9" s="24"/>
    </row>
    <row r="10" spans="1:22" s="22" customFormat="1" ht="11.25" customHeight="1" x14ac:dyDescent="0.2">
      <c r="H10" s="23"/>
      <c r="Q10" s="24"/>
    </row>
    <row r="11" spans="1:22" s="22" customFormat="1" ht="11.25" customHeight="1" x14ac:dyDescent="0.2">
      <c r="H11" s="23"/>
      <c r="Q11" s="24"/>
    </row>
    <row r="12" spans="1:22" s="22" customFormat="1" ht="11.25" customHeight="1" x14ac:dyDescent="0.2">
      <c r="H12" s="23"/>
      <c r="Q12" s="24"/>
    </row>
    <row r="13" spans="1:22" s="22" customFormat="1" ht="11.25" customHeight="1" x14ac:dyDescent="0.2">
      <c r="H13" s="23"/>
      <c r="Q13" s="24"/>
    </row>
    <row r="14" spans="1:22" s="22" customFormat="1" ht="11.25" customHeight="1" x14ac:dyDescent="0.2">
      <c r="H14" s="23"/>
      <c r="Q14" s="24"/>
    </row>
    <row r="15" spans="1:22" s="22" customFormat="1" ht="11.25" customHeight="1" x14ac:dyDescent="0.25">
      <c r="F15" s="25"/>
      <c r="H15" s="23"/>
      <c r="Q15" s="24"/>
    </row>
    <row r="16" spans="1:22" s="22" customFormat="1" ht="11.25" customHeight="1" x14ac:dyDescent="0.2">
      <c r="H16" s="23"/>
      <c r="Q16" s="24"/>
    </row>
    <row r="17" spans="8:17" s="22" customFormat="1" ht="11.25" customHeight="1" x14ac:dyDescent="0.2">
      <c r="H17" s="23"/>
      <c r="Q17" s="24"/>
    </row>
    <row r="18" spans="8:17" s="22" customFormat="1" ht="11.25" customHeight="1" x14ac:dyDescent="0.2">
      <c r="H18" s="23"/>
      <c r="Q18" s="24"/>
    </row>
    <row r="19" spans="8:17" s="22" customFormat="1" ht="11.25" customHeight="1" x14ac:dyDescent="0.2">
      <c r="H19" s="23"/>
      <c r="Q19" s="24"/>
    </row>
    <row r="20" spans="8:17" s="22" customFormat="1" ht="11.25" customHeight="1" x14ac:dyDescent="0.2">
      <c r="H20" s="23"/>
      <c r="Q20" s="24"/>
    </row>
    <row r="21" spans="8:17" s="22" customFormat="1" ht="11.25" customHeight="1" x14ac:dyDescent="0.2">
      <c r="H21" s="23"/>
      <c r="Q21" s="24"/>
    </row>
    <row r="22" spans="8:17" s="22" customFormat="1" ht="11.25" customHeight="1" x14ac:dyDescent="0.2">
      <c r="H22" s="23"/>
      <c r="Q22" s="24"/>
    </row>
    <row r="23" spans="8:17" s="22" customFormat="1" ht="11.25" customHeight="1" x14ac:dyDescent="0.2">
      <c r="H23" s="23"/>
      <c r="Q23" s="24"/>
    </row>
    <row r="24" spans="8:17" s="22" customFormat="1" ht="11.25" customHeight="1" x14ac:dyDescent="0.2">
      <c r="H24" s="23"/>
      <c r="Q24" s="24"/>
    </row>
    <row r="25" spans="8:17" s="22" customFormat="1" ht="11.25" customHeight="1" x14ac:dyDescent="0.2">
      <c r="H25" s="23"/>
      <c r="Q25" s="24"/>
    </row>
    <row r="26" spans="8:17" s="22" customFormat="1" ht="11.25" customHeight="1" x14ac:dyDescent="0.2">
      <c r="H26" s="23"/>
      <c r="Q26" s="24"/>
    </row>
    <row r="27" spans="8:17" s="22" customFormat="1" ht="11.25" customHeight="1" x14ac:dyDescent="0.2">
      <c r="H27" s="23"/>
      <c r="Q27" s="24"/>
    </row>
    <row r="28" spans="8:17" s="22" customFormat="1" ht="11.25" customHeight="1" x14ac:dyDescent="0.2">
      <c r="H28" s="23"/>
      <c r="Q28" s="24"/>
    </row>
    <row r="29" spans="8:17" s="22" customFormat="1" ht="11.25" customHeight="1" x14ac:dyDescent="0.2">
      <c r="H29" s="23"/>
      <c r="Q29" s="24"/>
    </row>
    <row r="30" spans="8:17" s="22" customFormat="1" ht="11.25" customHeight="1" x14ac:dyDescent="0.2">
      <c r="H30" s="23"/>
      <c r="Q30" s="24"/>
    </row>
    <row r="31" spans="8:17" s="22" customFormat="1" ht="11.25" customHeight="1" x14ac:dyDescent="0.2">
      <c r="H31" s="23"/>
      <c r="Q31" s="24"/>
    </row>
    <row r="32" spans="8:17" s="22" customFormat="1" ht="13.5" customHeight="1" x14ac:dyDescent="0.2">
      <c r="H32" s="23"/>
      <c r="Q32" s="24"/>
    </row>
    <row r="33" spans="2:35" s="22" customFormat="1" ht="12.75" customHeight="1" x14ac:dyDescent="0.2">
      <c r="H33" s="23"/>
      <c r="Q33" s="24"/>
      <c r="W33" s="26"/>
      <c r="AG33" s="27"/>
      <c r="AH33" s="28"/>
      <c r="AI33" s="28"/>
    </row>
    <row r="34" spans="2:35" s="22" customFormat="1" ht="12.75" customHeight="1" x14ac:dyDescent="0.2">
      <c r="H34" s="23"/>
      <c r="K34" s="234" t="s">
        <v>36</v>
      </c>
      <c r="L34" s="235"/>
      <c r="M34" s="235"/>
      <c r="N34" s="238" t="s">
        <v>37</v>
      </c>
      <c r="O34" s="239"/>
      <c r="P34" s="240"/>
      <c r="Q34" s="244" t="s">
        <v>38</v>
      </c>
      <c r="R34" s="244" t="s">
        <v>39</v>
      </c>
      <c r="S34" s="246" t="s">
        <v>40</v>
      </c>
      <c r="T34" s="247"/>
      <c r="U34" s="29"/>
      <c r="X34" s="30"/>
      <c r="Y34" s="30"/>
      <c r="Z34" s="30"/>
      <c r="AA34" s="30"/>
      <c r="AB34" s="30"/>
      <c r="AC34" s="30"/>
      <c r="AG34" s="27"/>
      <c r="AH34" s="28"/>
      <c r="AI34" s="28"/>
    </row>
    <row r="35" spans="2:35" s="22" customFormat="1" ht="12.6" customHeight="1" x14ac:dyDescent="0.2">
      <c r="H35" s="23"/>
      <c r="K35" s="236"/>
      <c r="L35" s="237"/>
      <c r="M35" s="237"/>
      <c r="N35" s="241"/>
      <c r="O35" s="242"/>
      <c r="P35" s="243"/>
      <c r="Q35" s="245"/>
      <c r="R35" s="245"/>
      <c r="S35" s="31" t="s">
        <v>41</v>
      </c>
      <c r="T35" s="31" t="s">
        <v>42</v>
      </c>
      <c r="U35" s="29"/>
      <c r="AG35" s="27"/>
      <c r="AH35" s="28"/>
      <c r="AI35" s="28"/>
    </row>
    <row r="36" spans="2:35" s="22" customFormat="1" ht="12.6" customHeight="1" x14ac:dyDescent="0.2">
      <c r="H36" s="23"/>
      <c r="K36" s="222" t="s">
        <v>146</v>
      </c>
      <c r="L36" s="223"/>
      <c r="M36" s="223"/>
      <c r="N36" s="222" t="s">
        <v>43</v>
      </c>
      <c r="O36" s="226"/>
      <c r="P36" s="227"/>
      <c r="Q36" s="32">
        <v>2011</v>
      </c>
      <c r="R36" s="33">
        <v>8.1326964372042756</v>
      </c>
      <c r="S36" s="33">
        <v>7.3184096473180613</v>
      </c>
      <c r="T36" s="33">
        <v>8.9469832270904917</v>
      </c>
      <c r="U36" s="34" t="s">
        <v>44</v>
      </c>
      <c r="V36" s="35"/>
      <c r="AG36" s="27"/>
      <c r="AH36" s="28"/>
      <c r="AI36" s="28"/>
    </row>
    <row r="37" spans="2:35" s="22" customFormat="1" ht="12.6" customHeight="1" x14ac:dyDescent="0.2">
      <c r="H37" s="23"/>
      <c r="K37" s="224"/>
      <c r="L37" s="224"/>
      <c r="M37" s="224"/>
      <c r="N37" s="228"/>
      <c r="O37" s="229"/>
      <c r="P37" s="230"/>
      <c r="Q37" s="36">
        <v>2019</v>
      </c>
      <c r="R37" s="37">
        <v>2.2391147586684887</v>
      </c>
      <c r="S37" s="37">
        <v>1.423966430756574</v>
      </c>
      <c r="T37" s="37">
        <v>3.0542630865804048</v>
      </c>
      <c r="U37" s="34" t="s">
        <v>44</v>
      </c>
      <c r="V37" s="38"/>
      <c r="Y37" s="39"/>
      <c r="AG37" s="27"/>
      <c r="AH37" s="28"/>
      <c r="AI37" s="28"/>
    </row>
    <row r="38" spans="2:35" s="22" customFormat="1" ht="12.6" customHeight="1" x14ac:dyDescent="0.2">
      <c r="H38" s="23"/>
      <c r="K38" s="224"/>
      <c r="L38" s="224"/>
      <c r="M38" s="224"/>
      <c r="N38" s="222" t="s">
        <v>45</v>
      </c>
      <c r="O38" s="226"/>
      <c r="P38" s="227"/>
      <c r="Q38" s="32">
        <v>2011</v>
      </c>
      <c r="R38" s="33">
        <v>2.079033462831029</v>
      </c>
      <c r="S38" s="33">
        <v>1.9291602255374038</v>
      </c>
      <c r="T38" s="33">
        <v>2.2405501017247542</v>
      </c>
      <c r="U38" s="34" t="s">
        <v>44</v>
      </c>
      <c r="AF38" s="27"/>
      <c r="AG38" s="28"/>
      <c r="AH38" s="28"/>
    </row>
    <row r="39" spans="2:35" s="22" customFormat="1" ht="12.6" customHeight="1" x14ac:dyDescent="0.2">
      <c r="H39" s="23"/>
      <c r="K39" s="224"/>
      <c r="L39" s="224"/>
      <c r="M39" s="224"/>
      <c r="N39" s="228"/>
      <c r="O39" s="229"/>
      <c r="P39" s="230"/>
      <c r="Q39" s="36">
        <v>2019</v>
      </c>
      <c r="R39" s="37">
        <v>1.2738227580100625</v>
      </c>
      <c r="S39" s="37">
        <v>1.1662061692550139</v>
      </c>
      <c r="T39" s="37">
        <v>1.3913701209974851</v>
      </c>
      <c r="U39" s="34" t="s">
        <v>44</v>
      </c>
      <c r="AF39" s="27"/>
      <c r="AG39" s="28"/>
      <c r="AH39" s="28"/>
    </row>
    <row r="40" spans="2:35" s="22" customFormat="1" ht="12.6" customHeight="1" x14ac:dyDescent="0.2">
      <c r="H40" s="23"/>
      <c r="K40" s="224"/>
      <c r="L40" s="224"/>
      <c r="M40" s="224"/>
      <c r="N40" s="222" t="s">
        <v>46</v>
      </c>
      <c r="O40" s="226"/>
      <c r="P40" s="227"/>
      <c r="Q40" s="32">
        <v>2011</v>
      </c>
      <c r="R40" s="33">
        <v>-9.5140848861202407</v>
      </c>
      <c r="S40" s="33">
        <v>-9.1817215962182139</v>
      </c>
      <c r="T40" s="33">
        <v>-8.6169464236183408</v>
      </c>
      <c r="U40" s="34" t="s">
        <v>44</v>
      </c>
      <c r="AF40" s="27"/>
      <c r="AG40" s="28"/>
      <c r="AH40" s="28"/>
    </row>
    <row r="41" spans="2:35" s="22" customFormat="1" ht="12.6" customHeight="1" x14ac:dyDescent="0.2">
      <c r="H41" s="23"/>
      <c r="K41" s="224"/>
      <c r="L41" s="224"/>
      <c r="M41" s="224"/>
      <c r="N41" s="228"/>
      <c r="O41" s="229"/>
      <c r="P41" s="230"/>
      <c r="Q41" s="36">
        <v>2019</v>
      </c>
      <c r="R41" s="37">
        <v>-4.0325660858303536</v>
      </c>
      <c r="S41" s="37">
        <v>-5.499865879827551</v>
      </c>
      <c r="T41" s="37">
        <v>-2.5652662918331561</v>
      </c>
      <c r="U41" s="34" t="s">
        <v>44</v>
      </c>
      <c r="X41" s="39"/>
      <c r="AF41" s="27"/>
      <c r="AG41" s="28"/>
      <c r="AH41" s="28"/>
    </row>
    <row r="42" spans="2:35" s="22" customFormat="1" ht="12.6" customHeight="1" x14ac:dyDescent="0.2">
      <c r="H42" s="23"/>
      <c r="K42" s="224"/>
      <c r="L42" s="224"/>
      <c r="M42" s="224"/>
      <c r="N42" s="222" t="s">
        <v>47</v>
      </c>
      <c r="O42" s="226"/>
      <c r="P42" s="227"/>
      <c r="Q42" s="32">
        <v>2011</v>
      </c>
      <c r="R42" s="33">
        <v>-15.596407620990101</v>
      </c>
      <c r="S42" s="33">
        <v>-30.014668236430612</v>
      </c>
      <c r="T42" s="33">
        <v>-1.1781470055495902</v>
      </c>
      <c r="U42" s="34" t="s">
        <v>44</v>
      </c>
      <c r="AF42" s="27"/>
      <c r="AG42" s="28"/>
      <c r="AH42" s="28"/>
    </row>
    <row r="43" spans="2:35" s="22" customFormat="1" ht="12.6" customHeight="1" x14ac:dyDescent="0.2">
      <c r="H43" s="23"/>
      <c r="K43" s="225"/>
      <c r="L43" s="225"/>
      <c r="M43" s="225"/>
      <c r="N43" s="231"/>
      <c r="O43" s="232"/>
      <c r="P43" s="233"/>
      <c r="Q43" s="40">
        <v>2019</v>
      </c>
      <c r="R43" s="41">
        <v>-7.0392741247840789</v>
      </c>
      <c r="S43" s="41">
        <v>-21.074204478341638</v>
      </c>
      <c r="T43" s="41">
        <v>6.9956562287734805</v>
      </c>
      <c r="U43" s="34" t="s">
        <v>121</v>
      </c>
      <c r="AF43" s="27"/>
      <c r="AG43" s="28"/>
      <c r="AH43" s="28"/>
    </row>
    <row r="44" spans="2:35" s="22" customFormat="1" ht="12.6" customHeight="1" x14ac:dyDescent="0.2">
      <c r="H44" s="23"/>
      <c r="K44" s="250" t="s">
        <v>143</v>
      </c>
      <c r="L44" s="251"/>
      <c r="M44" s="251"/>
      <c r="N44" s="251"/>
      <c r="O44" s="251"/>
      <c r="P44" s="252"/>
      <c r="Q44" s="42">
        <v>2011</v>
      </c>
      <c r="R44" s="43">
        <v>10.354820167653608</v>
      </c>
      <c r="S44" s="43">
        <v>10.098763609768843</v>
      </c>
      <c r="T44" s="43">
        <v>10.615675369023995</v>
      </c>
      <c r="X44" s="39"/>
      <c r="AG44" s="27"/>
      <c r="AH44" s="28"/>
      <c r="AI44" s="28"/>
    </row>
    <row r="45" spans="2:35" s="22" customFormat="1" ht="12.6" customHeight="1" x14ac:dyDescent="0.2">
      <c r="H45" s="23"/>
      <c r="K45" s="253"/>
      <c r="L45" s="254"/>
      <c r="M45" s="254"/>
      <c r="N45" s="254"/>
      <c r="O45" s="254"/>
      <c r="P45" s="255"/>
      <c r="Q45" s="44">
        <v>2019</v>
      </c>
      <c r="R45" s="45">
        <v>9.6221788364817087</v>
      </c>
      <c r="S45" s="45">
        <v>9.3694978438343508</v>
      </c>
      <c r="T45" s="45">
        <v>9.8798977023188588</v>
      </c>
      <c r="X45" s="39"/>
      <c r="AG45" s="27"/>
      <c r="AH45" s="28"/>
      <c r="AI45" s="28"/>
    </row>
    <row r="46" spans="2:35" s="22" customFormat="1" ht="12.6" customHeight="1" x14ac:dyDescent="0.2">
      <c r="F46" s="46"/>
      <c r="H46" s="23"/>
      <c r="K46" s="47" t="s">
        <v>48</v>
      </c>
      <c r="L46" s="48"/>
      <c r="M46" s="49"/>
      <c r="N46" s="50"/>
      <c r="O46" s="51"/>
      <c r="P46" s="51"/>
      <c r="Q46" s="51"/>
      <c r="R46" s="51"/>
      <c r="S46" s="51"/>
      <c r="T46" s="51"/>
      <c r="X46" s="39"/>
      <c r="AG46" s="27"/>
      <c r="AH46" s="28"/>
      <c r="AI46" s="28"/>
    </row>
    <row r="47" spans="2:35" s="22" customFormat="1" ht="12.6" customHeight="1" x14ac:dyDescent="0.2">
      <c r="F47" s="46"/>
      <c r="H47" s="23"/>
      <c r="K47" s="47"/>
      <c r="L47" s="48"/>
      <c r="M47" s="49"/>
      <c r="N47" s="50"/>
      <c r="O47" s="51"/>
      <c r="P47" s="51"/>
      <c r="Q47" s="51"/>
      <c r="R47" s="51"/>
      <c r="S47" s="51"/>
      <c r="T47" s="51"/>
      <c r="X47" s="39"/>
      <c r="AG47" s="27"/>
      <c r="AH47" s="28"/>
      <c r="AI47" s="28"/>
    </row>
    <row r="48" spans="2:35" s="22" customFormat="1" ht="12.6" customHeight="1" x14ac:dyDescent="0.2">
      <c r="B48" s="46"/>
      <c r="D48" s="23"/>
      <c r="J48" s="49"/>
      <c r="K48" s="51"/>
      <c r="L48" s="51"/>
      <c r="M48" s="51"/>
      <c r="N48" s="51"/>
      <c r="O48" s="51"/>
      <c r="P48" s="51"/>
      <c r="Y48" s="27"/>
      <c r="Z48" s="28"/>
      <c r="AA48" s="28"/>
    </row>
    <row r="49" spans="1:67" s="22" customFormat="1" ht="12.6" customHeight="1" x14ac:dyDescent="0.2">
      <c r="B49" s="46" t="s">
        <v>49</v>
      </c>
      <c r="D49" s="23"/>
      <c r="J49" s="49"/>
      <c r="K49" s="50"/>
      <c r="L49" s="51"/>
      <c r="M49" s="51"/>
      <c r="N49" s="51"/>
      <c r="O49" s="51"/>
      <c r="P49" s="51"/>
      <c r="Q49" s="51"/>
      <c r="Z49" s="27"/>
      <c r="AA49" s="28"/>
      <c r="AB49" s="28"/>
    </row>
    <row r="50" spans="1:67" s="52" customFormat="1" ht="9" customHeight="1" x14ac:dyDescent="0.2">
      <c r="D50" s="53"/>
      <c r="N50" s="54"/>
      <c r="O50" s="55"/>
      <c r="P50" s="55"/>
      <c r="Q50" s="55"/>
      <c r="R50" s="55"/>
      <c r="S50" s="55"/>
      <c r="T50" s="56"/>
      <c r="AB50" s="57"/>
      <c r="AC50" s="57"/>
      <c r="AD50" s="57"/>
      <c r="AK50" s="58"/>
    </row>
    <row r="51" spans="1:67" ht="11.25" customHeight="1" x14ac:dyDescent="0.2">
      <c r="O51" s="59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67" ht="11.25" customHeight="1" x14ac:dyDescent="0.2">
      <c r="O52" s="59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67" ht="11.25" customHeight="1" x14ac:dyDescent="0.25">
      <c r="B53" s="62">
        <v>2011</v>
      </c>
      <c r="D53" s="63" t="s">
        <v>50</v>
      </c>
      <c r="E53" s="64">
        <v>1000</v>
      </c>
      <c r="F53" s="64"/>
      <c r="G53" s="61"/>
      <c r="J53" s="65"/>
      <c r="K53" s="66"/>
      <c r="O53" s="59"/>
      <c r="AD53" s="67"/>
    </row>
    <row r="54" spans="1:67" ht="11.25" customHeight="1" x14ac:dyDescent="0.2">
      <c r="G54" s="61"/>
      <c r="O54" s="59"/>
    </row>
    <row r="55" spans="1:67" ht="11.25" customHeight="1" x14ac:dyDescent="0.25">
      <c r="B55" s="256" t="s">
        <v>51</v>
      </c>
      <c r="C55" s="258" t="s">
        <v>52</v>
      </c>
      <c r="D55" s="260" t="s">
        <v>53</v>
      </c>
      <c r="E55" s="258" t="s">
        <v>54</v>
      </c>
      <c r="F55" s="262" t="s">
        <v>55</v>
      </c>
      <c r="G55" s="262" t="s">
        <v>56</v>
      </c>
      <c r="H55" s="262" t="s">
        <v>57</v>
      </c>
      <c r="I55" s="258" t="s">
        <v>58</v>
      </c>
      <c r="J55" s="262" t="s">
        <v>59</v>
      </c>
      <c r="K55" s="262" t="s">
        <v>60</v>
      </c>
      <c r="L55" s="262" t="s">
        <v>61</v>
      </c>
      <c r="M55" s="258" t="s">
        <v>62</v>
      </c>
      <c r="N55" s="248" t="s">
        <v>63</v>
      </c>
      <c r="O55" s="248" t="s">
        <v>64</v>
      </c>
      <c r="P55" s="248" t="s">
        <v>65</v>
      </c>
      <c r="Q55" s="265" t="s">
        <v>66</v>
      </c>
      <c r="R55" s="267" t="s">
        <v>67</v>
      </c>
      <c r="S55" s="267" t="s">
        <v>68</v>
      </c>
      <c r="T55" s="267" t="s">
        <v>69</v>
      </c>
      <c r="U55" s="265" t="s">
        <v>70</v>
      </c>
      <c r="V55" s="258" t="s">
        <v>71</v>
      </c>
      <c r="W55" s="258" t="s">
        <v>72</v>
      </c>
      <c r="X55" s="269" t="s">
        <v>73</v>
      </c>
      <c r="Y55" s="269" t="s">
        <v>74</v>
      </c>
      <c r="Z55" s="269" t="s">
        <v>75</v>
      </c>
      <c r="AA55" s="68"/>
      <c r="AB55" s="69"/>
      <c r="AC55" s="70">
        <f>B53</f>
        <v>2011</v>
      </c>
      <c r="AM55" s="70">
        <f>B101</f>
        <v>2019</v>
      </c>
      <c r="AW55" s="71">
        <f>B53</f>
        <v>2011</v>
      </c>
      <c r="AX55" s="72"/>
      <c r="AY55" s="72"/>
      <c r="AZ55" s="72"/>
      <c r="BA55" s="72"/>
      <c r="BB55" s="72"/>
      <c r="BC55" s="72"/>
      <c r="BD55" s="72"/>
      <c r="BE55" s="72"/>
      <c r="BF55" s="72"/>
      <c r="BG55" s="71">
        <f>B101</f>
        <v>2019</v>
      </c>
      <c r="BH55" s="72"/>
      <c r="BI55" s="72"/>
      <c r="BJ55" s="72"/>
      <c r="BK55" s="72"/>
      <c r="BL55" s="72"/>
      <c r="BM55" s="72"/>
      <c r="BN55" s="72"/>
      <c r="BO55" s="72"/>
    </row>
    <row r="56" spans="1:67" ht="11.25" customHeight="1" x14ac:dyDescent="0.2">
      <c r="B56" s="257"/>
      <c r="C56" s="259"/>
      <c r="D56" s="261"/>
      <c r="E56" s="259"/>
      <c r="F56" s="263"/>
      <c r="G56" s="263"/>
      <c r="H56" s="263"/>
      <c r="I56" s="259"/>
      <c r="J56" s="263"/>
      <c r="K56" s="263"/>
      <c r="L56" s="263"/>
      <c r="M56" s="259"/>
      <c r="N56" s="249"/>
      <c r="O56" s="249"/>
      <c r="P56" s="249"/>
      <c r="Q56" s="266"/>
      <c r="R56" s="268"/>
      <c r="S56" s="268"/>
      <c r="T56" s="268"/>
      <c r="U56" s="266"/>
      <c r="V56" s="259"/>
      <c r="W56" s="259"/>
      <c r="X56" s="270"/>
      <c r="Y56" s="270"/>
      <c r="Z56" s="270"/>
      <c r="AA56" s="73"/>
      <c r="AB56" s="74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</row>
    <row r="57" spans="1:67" ht="11.25" customHeight="1" x14ac:dyDescent="0.2">
      <c r="B57" s="75" t="s">
        <v>139</v>
      </c>
      <c r="C57" s="76" t="s">
        <v>0</v>
      </c>
      <c r="D57" s="77" t="s">
        <v>1</v>
      </c>
      <c r="E57" s="76" t="s">
        <v>4</v>
      </c>
      <c r="F57" s="78"/>
      <c r="G57" s="79"/>
      <c r="H57" s="79">
        <v>0</v>
      </c>
      <c r="I57" s="59">
        <v>0</v>
      </c>
      <c r="J57" s="80"/>
      <c r="K57" s="79"/>
      <c r="L57" s="79">
        <v>0</v>
      </c>
      <c r="O57" s="59"/>
      <c r="Q57" s="81"/>
      <c r="R57" s="81"/>
      <c r="S57" s="81"/>
      <c r="T57" s="81"/>
      <c r="U57" s="81"/>
      <c r="V57" s="82">
        <v>0</v>
      </c>
      <c r="W57" s="82">
        <v>0</v>
      </c>
      <c r="X57" s="82"/>
      <c r="Y57" s="82"/>
      <c r="Z57" s="82"/>
      <c r="AA57" s="83"/>
      <c r="AB57" s="82"/>
      <c r="AC57" s="84" t="s">
        <v>76</v>
      </c>
      <c r="AM57" s="84" t="s">
        <v>76</v>
      </c>
      <c r="AW57" s="85" t="s">
        <v>77</v>
      </c>
      <c r="AX57" s="72"/>
      <c r="AY57" s="72"/>
      <c r="AZ57" s="72"/>
      <c r="BA57" s="72"/>
      <c r="BB57" s="72"/>
      <c r="BC57" s="72"/>
      <c r="BD57" s="86" t="s">
        <v>78</v>
      </c>
      <c r="BE57" s="87">
        <f>(AX62-AD62)/AD62*100</f>
        <v>3.8698232923024509</v>
      </c>
      <c r="BF57" s="72"/>
      <c r="BG57" s="85" t="s">
        <v>77</v>
      </c>
      <c r="BH57" s="72"/>
      <c r="BI57" s="72"/>
      <c r="BJ57" s="72"/>
      <c r="BK57" s="72"/>
      <c r="BL57" s="72"/>
      <c r="BM57" s="72"/>
      <c r="BN57" s="86" t="s">
        <v>78</v>
      </c>
      <c r="BO57" s="87">
        <f>(BH62-AN62)/AN62*100</f>
        <v>0.77144571292809494</v>
      </c>
    </row>
    <row r="58" spans="1:67" ht="11.25" customHeight="1" x14ac:dyDescent="0.2">
      <c r="A58" s="88"/>
      <c r="B58" s="89" t="s">
        <v>12</v>
      </c>
      <c r="C58" s="90">
        <v>14257</v>
      </c>
      <c r="D58" s="91">
        <v>71.400000000000006</v>
      </c>
      <c r="E58" s="92">
        <v>15</v>
      </c>
      <c r="F58" s="93">
        <v>0.19791767890608733</v>
      </c>
      <c r="G58" s="94">
        <v>2.4032148498011788E-2</v>
      </c>
      <c r="H58" s="94">
        <v>2.4032148498011788E-2</v>
      </c>
      <c r="I58" s="95">
        <v>1.2016074249005894E-2</v>
      </c>
      <c r="J58" s="96">
        <v>213.85499999999999</v>
      </c>
      <c r="K58" s="94">
        <v>3.481298773263599E-2</v>
      </c>
      <c r="L58" s="94">
        <v>3.481298773263599E-2</v>
      </c>
      <c r="M58" s="95">
        <v>0</v>
      </c>
      <c r="N58" s="97">
        <v>119.4026800369238</v>
      </c>
      <c r="O58" s="97">
        <v>1.4347514688539702</v>
      </c>
      <c r="P58" s="98">
        <v>1791.0402005538569</v>
      </c>
      <c r="Q58" s="99">
        <v>2.7080502011022101</v>
      </c>
      <c r="R58" s="100">
        <v>119.4026800369238</v>
      </c>
      <c r="S58" s="100">
        <v>1.4347514688539702</v>
      </c>
      <c r="T58" s="101">
        <v>323.34845168613435</v>
      </c>
      <c r="U58" s="100">
        <v>15.551611239452338</v>
      </c>
      <c r="V58" s="82">
        <v>3.783916013306602E-2</v>
      </c>
      <c r="W58" s="82">
        <v>9.157719397124449E-6</v>
      </c>
      <c r="X58" s="102">
        <v>3.3620079507884469E-3</v>
      </c>
      <c r="Y58" s="103">
        <v>0.80877992882526206</v>
      </c>
      <c r="Z58" s="103">
        <v>1.5720028493896952E-2</v>
      </c>
      <c r="AA58" s="104"/>
      <c r="AB58" s="82"/>
      <c r="AC58" s="203" t="s">
        <v>79</v>
      </c>
      <c r="AD58" s="203"/>
      <c r="AE58" s="203"/>
      <c r="AF58" s="203"/>
      <c r="AG58" s="203"/>
      <c r="AH58" s="203"/>
      <c r="AI58" s="203"/>
      <c r="AJ58" s="203"/>
      <c r="AK58" s="203"/>
      <c r="AM58" s="203" t="s">
        <v>79</v>
      </c>
      <c r="AN58" s="203"/>
      <c r="AO58" s="203"/>
      <c r="AP58" s="203"/>
      <c r="AQ58" s="203"/>
      <c r="AR58" s="203"/>
      <c r="AS58" s="203"/>
      <c r="AT58" s="203"/>
      <c r="AU58" s="203"/>
      <c r="AW58" s="213" t="s">
        <v>79</v>
      </c>
      <c r="AX58" s="213"/>
      <c r="AY58" s="213"/>
      <c r="AZ58" s="213"/>
      <c r="BA58" s="213"/>
      <c r="BB58" s="213"/>
      <c r="BC58" s="213"/>
      <c r="BD58" s="213"/>
      <c r="BE58" s="213"/>
      <c r="BF58" s="81"/>
      <c r="BG58" s="208" t="s">
        <v>79</v>
      </c>
      <c r="BH58" s="208"/>
      <c r="BI58" s="208"/>
      <c r="BJ58" s="208"/>
      <c r="BK58" s="208"/>
      <c r="BL58" s="208"/>
      <c r="BM58" s="208"/>
      <c r="BN58" s="208"/>
      <c r="BO58" s="208"/>
    </row>
    <row r="59" spans="1:67" ht="11.25" customHeight="1" thickBot="1" x14ac:dyDescent="0.25">
      <c r="A59" s="88"/>
      <c r="B59" s="105" t="s">
        <v>22</v>
      </c>
      <c r="C59" s="90">
        <v>6520</v>
      </c>
      <c r="D59" s="91">
        <v>67.7</v>
      </c>
      <c r="E59" s="106">
        <v>16</v>
      </c>
      <c r="F59" s="93">
        <v>9.0511556882071215E-2</v>
      </c>
      <c r="G59" s="94">
        <v>1.0990363204533693E-2</v>
      </c>
      <c r="H59" s="94">
        <v>3.5022511702545479E-2</v>
      </c>
      <c r="I59" s="95">
        <v>2.9527330100278634E-2</v>
      </c>
      <c r="J59" s="96">
        <v>104.32</v>
      </c>
      <c r="K59" s="94">
        <v>1.6982024644121421E-2</v>
      </c>
      <c r="L59" s="94">
        <v>5.1795012376757411E-2</v>
      </c>
      <c r="M59" s="95">
        <v>2.5507158627776413E-5</v>
      </c>
      <c r="N59" s="97">
        <v>80.746516952745395</v>
      </c>
      <c r="O59" s="97">
        <v>2.384229060511458</v>
      </c>
      <c r="P59" s="98">
        <v>1291.9442712439263</v>
      </c>
      <c r="Q59" s="99">
        <v>2.7725887222397811</v>
      </c>
      <c r="R59" s="100">
        <v>80.746516952745395</v>
      </c>
      <c r="S59" s="100">
        <v>2.384229060511458</v>
      </c>
      <c r="T59" s="107">
        <v>223.87688226332517</v>
      </c>
      <c r="U59" s="100">
        <v>15.291727378821546</v>
      </c>
      <c r="V59" s="82">
        <v>5.4794370326964534E-2</v>
      </c>
      <c r="W59" s="82">
        <v>8.9961481134706713E-6</v>
      </c>
      <c r="X59" s="102">
        <v>5.0020194979874871E-3</v>
      </c>
      <c r="Y59" s="103">
        <v>0.77870325000461094</v>
      </c>
      <c r="Z59" s="103">
        <v>6.6643227192412068E-3</v>
      </c>
      <c r="AA59" s="104"/>
      <c r="AB59" s="82"/>
      <c r="AC59" s="203"/>
      <c r="AD59" s="203"/>
      <c r="AE59" s="203"/>
      <c r="AF59" s="203"/>
      <c r="AG59" s="203"/>
      <c r="AH59" s="203"/>
      <c r="AI59" s="203"/>
      <c r="AJ59" s="203"/>
      <c r="AK59" s="203"/>
      <c r="AM59" s="203"/>
      <c r="AN59" s="203"/>
      <c r="AO59" s="203"/>
      <c r="AP59" s="203"/>
      <c r="AQ59" s="203"/>
      <c r="AR59" s="203"/>
      <c r="AS59" s="203"/>
      <c r="AT59" s="203"/>
      <c r="AU59" s="203"/>
      <c r="AW59" s="213"/>
      <c r="AX59" s="213"/>
      <c r="AY59" s="213"/>
      <c r="AZ59" s="213"/>
      <c r="BA59" s="213"/>
      <c r="BB59" s="213"/>
      <c r="BC59" s="213"/>
      <c r="BD59" s="213"/>
      <c r="BE59" s="213"/>
      <c r="BF59" s="81"/>
      <c r="BG59" s="208"/>
      <c r="BH59" s="208"/>
      <c r="BI59" s="208"/>
      <c r="BJ59" s="208"/>
      <c r="BK59" s="208"/>
      <c r="BL59" s="208"/>
      <c r="BM59" s="208"/>
      <c r="BN59" s="208"/>
      <c r="BO59" s="208"/>
    </row>
    <row r="60" spans="1:67" ht="11.25" customHeight="1" x14ac:dyDescent="0.2">
      <c r="A60" s="88"/>
      <c r="B60" s="105" t="s">
        <v>19</v>
      </c>
      <c r="C60" s="90">
        <v>24546</v>
      </c>
      <c r="D60" s="91">
        <v>64.7</v>
      </c>
      <c r="E60" s="106">
        <v>16</v>
      </c>
      <c r="F60" s="93">
        <v>0.3407510238078712</v>
      </c>
      <c r="G60" s="94">
        <v>4.1375683315718413E-2</v>
      </c>
      <c r="H60" s="94">
        <v>7.6398195018263892E-2</v>
      </c>
      <c r="I60" s="95">
        <v>5.5710353360404682E-2</v>
      </c>
      <c r="J60" s="96">
        <v>392.73599999999999</v>
      </c>
      <c r="K60" s="94">
        <v>6.3932634496104965E-2</v>
      </c>
      <c r="L60" s="94">
        <v>0.11572764687286238</v>
      </c>
      <c r="M60" s="95">
        <v>9.6027410379968987E-5</v>
      </c>
      <c r="N60" s="97">
        <v>156.67163112701672</v>
      </c>
      <c r="O60" s="97">
        <v>8.7282319316370796</v>
      </c>
      <c r="P60" s="98">
        <v>2506.7460980322676</v>
      </c>
      <c r="Q60" s="99">
        <v>2.7725887222397811</v>
      </c>
      <c r="R60" s="100">
        <v>156.67163112701672</v>
      </c>
      <c r="S60" s="100">
        <v>8.7282319316370796</v>
      </c>
      <c r="T60" s="107">
        <v>434.38599755767763</v>
      </c>
      <c r="U60" s="100">
        <v>14.911225218127569</v>
      </c>
      <c r="V60" s="82">
        <v>0.11674111755401193</v>
      </c>
      <c r="W60" s="82">
        <v>1.0271228215497165E-6</v>
      </c>
      <c r="X60" s="102">
        <v>1.1176210209267802E-2</v>
      </c>
      <c r="Y60" s="103">
        <v>0.85180370688635809</v>
      </c>
      <c r="Z60" s="103">
        <v>3.0020936133910246E-2</v>
      </c>
      <c r="AA60" s="104"/>
      <c r="AB60" s="82"/>
      <c r="AC60" s="204" t="s">
        <v>80</v>
      </c>
      <c r="AD60" s="204"/>
      <c r="AE60" s="203"/>
      <c r="AF60" s="203"/>
      <c r="AG60" s="203"/>
      <c r="AH60" s="203"/>
      <c r="AI60" s="203"/>
      <c r="AJ60" s="203"/>
      <c r="AK60" s="203"/>
      <c r="AM60" s="204" t="s">
        <v>80</v>
      </c>
      <c r="AN60" s="204"/>
      <c r="AO60" s="203"/>
      <c r="AP60" s="203"/>
      <c r="AQ60" s="203"/>
      <c r="AR60" s="203"/>
      <c r="AS60" s="203"/>
      <c r="AT60" s="203"/>
      <c r="AU60" s="203"/>
      <c r="AW60" s="214" t="s">
        <v>80</v>
      </c>
      <c r="AX60" s="214"/>
      <c r="AY60" s="213"/>
      <c r="AZ60" s="213"/>
      <c r="BA60" s="213"/>
      <c r="BB60" s="213"/>
      <c r="BC60" s="213"/>
      <c r="BD60" s="213"/>
      <c r="BE60" s="213"/>
      <c r="BF60" s="81"/>
      <c r="BG60" s="209" t="s">
        <v>80</v>
      </c>
      <c r="BH60" s="209"/>
      <c r="BI60" s="208"/>
      <c r="BJ60" s="208"/>
      <c r="BK60" s="208"/>
      <c r="BL60" s="208"/>
      <c r="BM60" s="208"/>
      <c r="BN60" s="208"/>
      <c r="BO60" s="208"/>
    </row>
    <row r="61" spans="1:67" ht="11.25" customHeight="1" x14ac:dyDescent="0.2">
      <c r="A61" s="88"/>
      <c r="B61" s="105" t="s">
        <v>28</v>
      </c>
      <c r="C61" s="90">
        <v>9535</v>
      </c>
      <c r="D61" s="91">
        <v>62.8</v>
      </c>
      <c r="E61" s="106">
        <v>15</v>
      </c>
      <c r="F61" s="93">
        <v>0.13236621086971612</v>
      </c>
      <c r="G61" s="94">
        <v>1.6072563367366375E-2</v>
      </c>
      <c r="H61" s="94">
        <v>9.2470758385630264E-2</v>
      </c>
      <c r="I61" s="95">
        <v>8.4434476701947078E-2</v>
      </c>
      <c r="J61" s="96">
        <v>143.02500000000001</v>
      </c>
      <c r="K61" s="94">
        <v>2.3282726943303935E-2</v>
      </c>
      <c r="L61" s="94">
        <v>0.13901037381616632</v>
      </c>
      <c r="M61" s="95">
        <v>-8.1281624148757739E-5</v>
      </c>
      <c r="N61" s="97">
        <v>97.647324592125926</v>
      </c>
      <c r="O61" s="97">
        <v>8.2448007532813197</v>
      </c>
      <c r="P61" s="98">
        <v>1464.709868881889</v>
      </c>
      <c r="Q61" s="99">
        <v>2.7080502011022101</v>
      </c>
      <c r="R61" s="100">
        <v>97.647324592125926</v>
      </c>
      <c r="S61" s="100">
        <v>8.2448007532813197</v>
      </c>
      <c r="T61" s="107">
        <v>264.4338569987994</v>
      </c>
      <c r="U61" s="100">
        <v>14.504676859062879</v>
      </c>
      <c r="V61" s="82">
        <v>0.14003098506173972</v>
      </c>
      <c r="W61" s="82">
        <v>1.0416473145908862E-6</v>
      </c>
      <c r="X61" s="102">
        <v>1.3424701884288341E-2</v>
      </c>
      <c r="Y61" s="103">
        <v>0.99735172524635862</v>
      </c>
      <c r="Z61" s="103">
        <v>1.5987546962441871E-2</v>
      </c>
      <c r="AA61" s="104"/>
      <c r="AB61" s="82"/>
      <c r="AC61" s="205" t="s">
        <v>81</v>
      </c>
      <c r="AD61" s="205">
        <v>0.97640706398581434</v>
      </c>
      <c r="AE61" s="203"/>
      <c r="AF61" s="203"/>
      <c r="AG61" s="203"/>
      <c r="AH61" s="203"/>
      <c r="AI61" s="203"/>
      <c r="AJ61" s="203"/>
      <c r="AK61" s="203"/>
      <c r="AM61" s="205" t="s">
        <v>81</v>
      </c>
      <c r="AN61" s="205">
        <v>0.99529115677415092</v>
      </c>
      <c r="AO61" s="203"/>
      <c r="AP61" s="203"/>
      <c r="AQ61" s="203"/>
      <c r="AR61" s="203"/>
      <c r="AS61" s="203"/>
      <c r="AT61" s="203"/>
      <c r="AU61" s="203"/>
      <c r="AW61" s="215" t="s">
        <v>81</v>
      </c>
      <c r="AX61" s="215">
        <v>0.99512035358792794</v>
      </c>
      <c r="AY61" s="213"/>
      <c r="AZ61" s="213"/>
      <c r="BA61" s="213"/>
      <c r="BB61" s="213"/>
      <c r="BC61" s="213"/>
      <c r="BD61" s="213"/>
      <c r="BE61" s="213"/>
      <c r="BF61" s="81"/>
      <c r="BG61" s="210" t="s">
        <v>81</v>
      </c>
      <c r="BH61" s="210">
        <v>0.99912284659993411</v>
      </c>
      <c r="BI61" s="208"/>
      <c r="BJ61" s="208"/>
      <c r="BK61" s="208"/>
      <c r="BL61" s="208"/>
      <c r="BM61" s="208"/>
      <c r="BN61" s="208"/>
      <c r="BO61" s="208"/>
    </row>
    <row r="62" spans="1:67" ht="11.25" customHeight="1" x14ac:dyDescent="0.2">
      <c r="A62" s="88"/>
      <c r="B62" s="122" t="s">
        <v>25</v>
      </c>
      <c r="C62" s="123">
        <v>17177</v>
      </c>
      <c r="D62" s="124">
        <v>59.1</v>
      </c>
      <c r="E62" s="125">
        <v>16</v>
      </c>
      <c r="F62" s="93">
        <v>0.23845352953425419</v>
      </c>
      <c r="G62" s="94">
        <v>2.8954213000655715E-2</v>
      </c>
      <c r="H62" s="94">
        <v>0.12142497138628598</v>
      </c>
      <c r="I62" s="95">
        <v>0.10694786488595812</v>
      </c>
      <c r="J62" s="96">
        <v>274.83199999999999</v>
      </c>
      <c r="K62" s="94">
        <v>4.4739300201238293E-2</v>
      </c>
      <c r="L62" s="94">
        <v>0.18374967401740461</v>
      </c>
      <c r="M62" s="95">
        <v>1.1214104647682896E-4</v>
      </c>
      <c r="N62" s="97">
        <v>131.06105447462264</v>
      </c>
      <c r="O62" s="97">
        <v>14.016699945763138</v>
      </c>
      <c r="P62" s="98">
        <v>2096.9768715939622</v>
      </c>
      <c r="Q62" s="99">
        <v>2.7725887222397811</v>
      </c>
      <c r="R62" s="100">
        <v>131.06105447462264</v>
      </c>
      <c r="S62" s="100">
        <v>14.016699945763138</v>
      </c>
      <c r="T62" s="107">
        <v>363.37840156119233</v>
      </c>
      <c r="U62" s="100">
        <v>14.193796292165395</v>
      </c>
      <c r="V62" s="82">
        <v>0.18094483971901701</v>
      </c>
      <c r="W62" s="82">
        <v>7.8670954414114517E-6</v>
      </c>
      <c r="X62" s="102">
        <v>1.7745327397515016E-2</v>
      </c>
      <c r="Y62" s="103">
        <v>0.99515365948820156</v>
      </c>
      <c r="Z62" s="103">
        <v>2.867424909782541E-2</v>
      </c>
      <c r="AA62" s="104"/>
      <c r="AB62" s="82"/>
      <c r="AC62" s="205" t="s">
        <v>82</v>
      </c>
      <c r="AD62" s="205">
        <v>0.9533707546013982</v>
      </c>
      <c r="AE62" s="203"/>
      <c r="AF62" s="203"/>
      <c r="AG62" s="203"/>
      <c r="AH62" s="203"/>
      <c r="AI62" s="203"/>
      <c r="AJ62" s="203"/>
      <c r="AK62" s="203"/>
      <c r="AM62" s="205" t="s">
        <v>82</v>
      </c>
      <c r="AN62" s="205">
        <v>0.99060448675282753</v>
      </c>
      <c r="AO62" s="203"/>
      <c r="AP62" s="203"/>
      <c r="AQ62" s="203"/>
      <c r="AR62" s="203"/>
      <c r="AS62" s="203"/>
      <c r="AT62" s="203"/>
      <c r="AU62" s="203"/>
      <c r="AW62" s="215" t="s">
        <v>82</v>
      </c>
      <c r="AX62" s="215">
        <v>0.99026451812496274</v>
      </c>
      <c r="AY62" s="213"/>
      <c r="AZ62" s="213"/>
      <c r="BA62" s="213"/>
      <c r="BB62" s="213"/>
      <c r="BC62" s="213"/>
      <c r="BD62" s="213"/>
      <c r="BE62" s="213"/>
      <c r="BF62" s="81"/>
      <c r="BG62" s="210" t="s">
        <v>82</v>
      </c>
      <c r="BH62" s="210">
        <v>0.99824646259795558</v>
      </c>
      <c r="BI62" s="208"/>
      <c r="BJ62" s="208"/>
      <c r="BK62" s="208"/>
      <c r="BL62" s="208"/>
      <c r="BM62" s="208"/>
      <c r="BN62" s="208"/>
      <c r="BO62" s="208"/>
    </row>
    <row r="63" spans="1:67" ht="11.25" customHeight="1" x14ac:dyDescent="0.2">
      <c r="A63" s="88"/>
      <c r="B63" s="105" t="s">
        <v>13</v>
      </c>
      <c r="C63" s="90">
        <v>19907</v>
      </c>
      <c r="D63" s="91">
        <v>57.7</v>
      </c>
      <c r="E63" s="106">
        <v>12</v>
      </c>
      <c r="F63" s="93">
        <v>0.24159566979781064</v>
      </c>
      <c r="G63" s="94">
        <v>3.3556006182922121E-2</v>
      </c>
      <c r="H63" s="94">
        <v>0.15498097756920809</v>
      </c>
      <c r="I63" s="95">
        <v>0.13820297447774704</v>
      </c>
      <c r="J63" s="96">
        <v>238.88399999999999</v>
      </c>
      <c r="K63" s="94">
        <v>3.8887403902284332E-2</v>
      </c>
      <c r="L63" s="94">
        <v>0.22263707791968895</v>
      </c>
      <c r="M63" s="95">
        <v>-1.4440032913161267E-3</v>
      </c>
      <c r="N63" s="97">
        <v>141.0921684573598</v>
      </c>
      <c r="O63" s="97">
        <v>19.499357356322484</v>
      </c>
      <c r="P63" s="98">
        <v>1693.1060214883178</v>
      </c>
      <c r="Q63" s="99">
        <v>2.4849066497880004</v>
      </c>
      <c r="R63" s="100">
        <v>141.0921684573598</v>
      </c>
      <c r="S63" s="100">
        <v>19.499357356322484</v>
      </c>
      <c r="T63" s="107">
        <v>350.60086763270215</v>
      </c>
      <c r="U63" s="100">
        <v>13.773219480878835</v>
      </c>
      <c r="V63" s="82">
        <v>0.22675357646015218</v>
      </c>
      <c r="W63" s="82">
        <v>1.6945560233635871E-5</v>
      </c>
      <c r="X63" s="102">
        <v>2.1500815496068464E-2</v>
      </c>
      <c r="Y63" s="103">
        <v>1.3029385027371334</v>
      </c>
      <c r="Z63" s="103">
        <v>5.6966311680125774E-2</v>
      </c>
      <c r="AA63" s="104"/>
      <c r="AB63" s="82"/>
      <c r="AC63" s="205" t="s">
        <v>83</v>
      </c>
      <c r="AD63" s="205">
        <v>0.90579669799237084</v>
      </c>
      <c r="AE63" s="203"/>
      <c r="AF63" s="203"/>
      <c r="AG63" s="203"/>
      <c r="AH63" s="203"/>
      <c r="AI63" s="203"/>
      <c r="AJ63" s="203"/>
      <c r="AK63" s="203"/>
      <c r="AM63" s="205" t="s">
        <v>83</v>
      </c>
      <c r="AN63" s="205">
        <v>0.94472287251431974</v>
      </c>
      <c r="AO63" s="203"/>
      <c r="AP63" s="203"/>
      <c r="AQ63" s="203"/>
      <c r="AR63" s="203"/>
      <c r="AS63" s="203"/>
      <c r="AT63" s="203"/>
      <c r="AU63" s="203"/>
      <c r="AW63" s="215" t="s">
        <v>83</v>
      </c>
      <c r="AX63" s="215">
        <v>0.94436745076700646</v>
      </c>
      <c r="AY63" s="213"/>
      <c r="AZ63" s="213"/>
      <c r="BA63" s="213"/>
      <c r="BB63" s="213"/>
      <c r="BC63" s="213"/>
      <c r="BD63" s="213"/>
      <c r="BE63" s="213"/>
      <c r="BF63" s="81"/>
      <c r="BG63" s="210" t="s">
        <v>83</v>
      </c>
      <c r="BH63" s="210">
        <v>0.95271221089786262</v>
      </c>
      <c r="BI63" s="208"/>
      <c r="BJ63" s="208"/>
      <c r="BK63" s="208"/>
      <c r="BL63" s="208"/>
      <c r="BM63" s="208"/>
      <c r="BN63" s="208"/>
      <c r="BO63" s="208"/>
    </row>
    <row r="64" spans="1:67" ht="11.25" customHeight="1" x14ac:dyDescent="0.2">
      <c r="A64" s="88"/>
      <c r="B64" s="105" t="s">
        <v>5</v>
      </c>
      <c r="C64" s="90">
        <v>9699</v>
      </c>
      <c r="D64" s="91">
        <v>57.6</v>
      </c>
      <c r="E64" s="106">
        <v>14</v>
      </c>
      <c r="F64" s="93">
        <v>0.1177091676982451</v>
      </c>
      <c r="G64" s="94">
        <v>1.6349008086008022E-2</v>
      </c>
      <c r="H64" s="94">
        <v>0.17132998565521612</v>
      </c>
      <c r="I64" s="95">
        <v>0.16315548161221211</v>
      </c>
      <c r="J64" s="96">
        <v>135.786</v>
      </c>
      <c r="K64" s="94">
        <v>2.2104305965554748E-2</v>
      </c>
      <c r="L64" s="94">
        <v>0.24474138388524369</v>
      </c>
      <c r="M64" s="95">
        <v>-2.141484401236432E-4</v>
      </c>
      <c r="N64" s="97">
        <v>98.483501156285058</v>
      </c>
      <c r="O64" s="97">
        <v>16.068123062010535</v>
      </c>
      <c r="P64" s="98">
        <v>1378.7690161879909</v>
      </c>
      <c r="Q64" s="99">
        <v>2.6390573296152584</v>
      </c>
      <c r="R64" s="100">
        <v>98.483501156285058</v>
      </c>
      <c r="S64" s="100">
        <v>16.068123062010535</v>
      </c>
      <c r="T64" s="107">
        <v>259.90360557266683</v>
      </c>
      <c r="U64" s="100">
        <v>13.446416101629213</v>
      </c>
      <c r="V64" s="82">
        <v>0.24847259303160471</v>
      </c>
      <c r="W64" s="82">
        <v>1.392192169388813E-5</v>
      </c>
      <c r="X64" s="102">
        <v>2.3635503072256814E-2</v>
      </c>
      <c r="Y64" s="103">
        <v>1.2548853785190641</v>
      </c>
      <c r="Z64" s="103">
        <v>2.5745393067187611E-2</v>
      </c>
      <c r="AA64" s="104"/>
      <c r="AB64" s="82"/>
      <c r="AC64" s="205" t="s">
        <v>84</v>
      </c>
      <c r="AD64" s="205">
        <v>389.53115295904126</v>
      </c>
      <c r="AE64" s="203"/>
      <c r="AF64" s="203"/>
      <c r="AG64" s="203"/>
      <c r="AH64" s="203"/>
      <c r="AI64" s="203"/>
      <c r="AJ64" s="203"/>
      <c r="AK64" s="203"/>
      <c r="AM64" s="205" t="s">
        <v>84</v>
      </c>
      <c r="AN64" s="205">
        <v>151.37902911453853</v>
      </c>
      <c r="AO64" s="203"/>
      <c r="AP64" s="203"/>
      <c r="AQ64" s="203"/>
      <c r="AR64" s="203"/>
      <c r="AS64" s="203"/>
      <c r="AT64" s="203"/>
      <c r="AU64" s="203"/>
      <c r="AW64" s="215" t="s">
        <v>84</v>
      </c>
      <c r="AX64" s="215">
        <v>37.302344216608205</v>
      </c>
      <c r="AY64" s="213"/>
      <c r="AZ64" s="213"/>
      <c r="BA64" s="213"/>
      <c r="BB64" s="213"/>
      <c r="BC64" s="213"/>
      <c r="BD64" s="213"/>
      <c r="BE64" s="213"/>
      <c r="BF64" s="81"/>
      <c r="BG64" s="210" t="s">
        <v>84</v>
      </c>
      <c r="BH64" s="210">
        <v>15.163240061656969</v>
      </c>
      <c r="BI64" s="208"/>
      <c r="BJ64" s="208"/>
      <c r="BK64" s="208"/>
      <c r="BL64" s="208"/>
      <c r="BM64" s="208"/>
      <c r="BN64" s="208"/>
      <c r="BO64" s="208"/>
    </row>
    <row r="65" spans="1:67" ht="11.25" customHeight="1" thickBot="1" x14ac:dyDescent="0.25">
      <c r="A65" s="88"/>
      <c r="B65" s="105" t="s">
        <v>9</v>
      </c>
      <c r="C65" s="90">
        <v>16650</v>
      </c>
      <c r="D65" s="91">
        <v>56.5</v>
      </c>
      <c r="E65" s="106">
        <v>11</v>
      </c>
      <c r="F65" s="93">
        <v>0.20206801135949901</v>
      </c>
      <c r="G65" s="94">
        <v>2.8065881496240182E-2</v>
      </c>
      <c r="H65" s="94">
        <v>0.1993958671514563</v>
      </c>
      <c r="I65" s="95">
        <v>0.18536292640333621</v>
      </c>
      <c r="J65" s="96">
        <v>183.15</v>
      </c>
      <c r="K65" s="94">
        <v>2.9814587936837025E-2</v>
      </c>
      <c r="L65" s="94">
        <v>0.27455597182208069</v>
      </c>
      <c r="M65" s="95">
        <v>-1.7607497538146138E-3</v>
      </c>
      <c r="N65" s="97">
        <v>129.0348790056394</v>
      </c>
      <c r="O65" s="97">
        <v>23.918282780585727</v>
      </c>
      <c r="P65" s="98">
        <v>1419.3836690620333</v>
      </c>
      <c r="Q65" s="99">
        <v>2.3978952727983707</v>
      </c>
      <c r="R65" s="100">
        <v>129.0348790056394</v>
      </c>
      <c r="S65" s="100">
        <v>23.918282780585727</v>
      </c>
      <c r="T65" s="107">
        <v>309.41212639373242</v>
      </c>
      <c r="U65" s="100">
        <v>13.162092114589658</v>
      </c>
      <c r="V65" s="82">
        <v>0.28487741624176732</v>
      </c>
      <c r="W65" s="82">
        <v>1.065322149086803E-4</v>
      </c>
      <c r="X65" s="102">
        <v>2.6514798651910802E-2</v>
      </c>
      <c r="Y65" s="103">
        <v>1.4470490028971257</v>
      </c>
      <c r="Z65" s="103">
        <v>5.8768575482859027E-2</v>
      </c>
      <c r="AA65" s="104"/>
      <c r="AB65" s="82"/>
      <c r="AC65" s="206" t="s">
        <v>85</v>
      </c>
      <c r="AD65" s="206">
        <v>24</v>
      </c>
      <c r="AE65" s="203"/>
      <c r="AF65" s="203"/>
      <c r="AG65" s="203"/>
      <c r="AH65" s="203"/>
      <c r="AI65" s="203"/>
      <c r="AJ65" s="203"/>
      <c r="AK65" s="203"/>
      <c r="AM65" s="206" t="s">
        <v>85</v>
      </c>
      <c r="AN65" s="206">
        <v>24</v>
      </c>
      <c r="AO65" s="203"/>
      <c r="AP65" s="203"/>
      <c r="AQ65" s="203"/>
      <c r="AR65" s="203"/>
      <c r="AS65" s="203"/>
      <c r="AT65" s="203"/>
      <c r="AU65" s="203"/>
      <c r="AW65" s="216" t="s">
        <v>85</v>
      </c>
      <c r="AX65" s="216">
        <v>24</v>
      </c>
      <c r="AY65" s="213"/>
      <c r="AZ65" s="213"/>
      <c r="BA65" s="213"/>
      <c r="BB65" s="213"/>
      <c r="BC65" s="213"/>
      <c r="BD65" s="213"/>
      <c r="BE65" s="213"/>
      <c r="BF65" s="81"/>
      <c r="BG65" s="211" t="s">
        <v>85</v>
      </c>
      <c r="BH65" s="211">
        <v>24</v>
      </c>
      <c r="BI65" s="208"/>
      <c r="BJ65" s="208"/>
      <c r="BK65" s="208"/>
      <c r="BL65" s="208"/>
      <c r="BM65" s="208"/>
      <c r="BN65" s="208"/>
      <c r="BO65" s="208"/>
    </row>
    <row r="66" spans="1:67" ht="11.25" customHeight="1" x14ac:dyDescent="0.2">
      <c r="A66" s="88"/>
      <c r="B66" s="105" t="s">
        <v>10</v>
      </c>
      <c r="C66" s="90">
        <v>33508</v>
      </c>
      <c r="D66" s="91">
        <v>53.7</v>
      </c>
      <c r="E66" s="106">
        <v>10</v>
      </c>
      <c r="F66" s="93">
        <v>0.40666035583387944</v>
      </c>
      <c r="G66" s="94">
        <v>5.6482375806367328E-2</v>
      </c>
      <c r="H66" s="94">
        <v>0.25587824295782363</v>
      </c>
      <c r="I66" s="95">
        <v>0.22763705505463996</v>
      </c>
      <c r="J66" s="96">
        <v>335.08</v>
      </c>
      <c r="K66" s="94">
        <v>5.4546940354219767E-2</v>
      </c>
      <c r="L66" s="94">
        <v>0.32910291217630044</v>
      </c>
      <c r="M66" s="95">
        <v>-4.6311391079487396E-3</v>
      </c>
      <c r="N66" s="97">
        <v>183.05190520723897</v>
      </c>
      <c r="O66" s="97">
        <v>41.669396623516995</v>
      </c>
      <c r="P66" s="98">
        <v>1830.5190520723897</v>
      </c>
      <c r="Q66" s="99">
        <v>2.3025850929940459</v>
      </c>
      <c r="R66" s="100">
        <v>183.05190520723897</v>
      </c>
      <c r="S66" s="100">
        <v>41.669396623516995</v>
      </c>
      <c r="T66" s="107">
        <v>421.49258817434765</v>
      </c>
      <c r="U66" s="100">
        <v>12.637361751845862</v>
      </c>
      <c r="V66" s="82">
        <v>0.35494192144732228</v>
      </c>
      <c r="W66" s="82">
        <v>6.6765440010795258E-4</v>
      </c>
      <c r="X66" s="102">
        <v>3.1782581140747598E-2</v>
      </c>
      <c r="Y66" s="103">
        <v>1.5662621901598617</v>
      </c>
      <c r="Z66" s="103">
        <v>0.13856127925948697</v>
      </c>
      <c r="AA66" s="104"/>
      <c r="AB66" s="82"/>
      <c r="AC66" s="203"/>
      <c r="AD66" s="203"/>
      <c r="AE66" s="203"/>
      <c r="AF66" s="203"/>
      <c r="AG66" s="203"/>
      <c r="AH66" s="203"/>
      <c r="AI66" s="203"/>
      <c r="AJ66" s="203"/>
      <c r="AK66" s="203"/>
      <c r="AM66" s="203"/>
      <c r="AN66" s="203"/>
      <c r="AO66" s="203"/>
      <c r="AP66" s="203"/>
      <c r="AQ66" s="203"/>
      <c r="AR66" s="203"/>
      <c r="AS66" s="203"/>
      <c r="AT66" s="203"/>
      <c r="AU66" s="203"/>
      <c r="AW66" s="213"/>
      <c r="AX66" s="213"/>
      <c r="AY66" s="213"/>
      <c r="AZ66" s="213"/>
      <c r="BA66" s="213"/>
      <c r="BB66" s="213"/>
      <c r="BC66" s="213"/>
      <c r="BD66" s="213"/>
      <c r="BE66" s="213"/>
      <c r="BF66" s="81"/>
      <c r="BG66" s="208"/>
      <c r="BH66" s="208"/>
      <c r="BI66" s="208"/>
      <c r="BJ66" s="208"/>
      <c r="BK66" s="208"/>
      <c r="BL66" s="208"/>
      <c r="BM66" s="208"/>
      <c r="BN66" s="208"/>
      <c r="BO66" s="208"/>
    </row>
    <row r="67" spans="1:67" ht="11.25" customHeight="1" thickBot="1" x14ac:dyDescent="0.25">
      <c r="A67" s="88"/>
      <c r="B67" s="122" t="s">
        <v>20</v>
      </c>
      <c r="C67" s="123">
        <v>2634</v>
      </c>
      <c r="D67" s="124">
        <v>53.4</v>
      </c>
      <c r="E67" s="125">
        <v>17</v>
      </c>
      <c r="F67" s="93">
        <v>3.1966795310565788E-2</v>
      </c>
      <c r="G67" s="94">
        <v>4.4399718835493483E-3</v>
      </c>
      <c r="H67" s="94">
        <v>0.26031821484137296</v>
      </c>
      <c r="I67" s="95">
        <v>0.25809822889959833</v>
      </c>
      <c r="J67" s="96">
        <v>44.777999999999999</v>
      </c>
      <c r="K67" s="94">
        <v>7.289312687063545E-3</v>
      </c>
      <c r="L67" s="94">
        <v>0.33639222486336401</v>
      </c>
      <c r="M67" s="95">
        <v>4.0396884587902415E-4</v>
      </c>
      <c r="N67" s="97">
        <v>51.322509681425359</v>
      </c>
      <c r="O67" s="97">
        <v>13.246248851458374</v>
      </c>
      <c r="P67" s="98">
        <v>872.48266458423109</v>
      </c>
      <c r="Q67" s="99">
        <v>2.8332133440562162</v>
      </c>
      <c r="R67" s="100">
        <v>51.322509681425359</v>
      </c>
      <c r="S67" s="100">
        <v>13.246248851458374</v>
      </c>
      <c r="T67" s="107">
        <v>145.40761927986867</v>
      </c>
      <c r="U67" s="100">
        <v>12.272276848622909</v>
      </c>
      <c r="V67" s="82">
        <v>0.36027635653005485</v>
      </c>
      <c r="W67" s="82">
        <v>5.7045174547182438E-4</v>
      </c>
      <c r="X67" s="102">
        <v>3.2486534716864149E-2</v>
      </c>
      <c r="Y67" s="103">
        <v>1.3975012643509095</v>
      </c>
      <c r="Z67" s="103">
        <v>8.6713085286458033E-3</v>
      </c>
      <c r="AA67" s="104"/>
      <c r="AB67" s="82"/>
      <c r="AC67" s="203" t="s">
        <v>86</v>
      </c>
      <c r="AD67" s="203"/>
      <c r="AE67" s="203"/>
      <c r="AF67" s="203"/>
      <c r="AG67" s="203"/>
      <c r="AH67" s="203"/>
      <c r="AI67" s="203"/>
      <c r="AJ67" s="203"/>
      <c r="AK67" s="203"/>
      <c r="AM67" s="203" t="s">
        <v>86</v>
      </c>
      <c r="AN67" s="203"/>
      <c r="AO67" s="203"/>
      <c r="AP67" s="203"/>
      <c r="AQ67" s="203"/>
      <c r="AR67" s="203"/>
      <c r="AS67" s="203"/>
      <c r="AT67" s="203"/>
      <c r="AU67" s="203"/>
      <c r="AW67" s="213" t="s">
        <v>86</v>
      </c>
      <c r="AX67" s="213"/>
      <c r="AY67" s="213"/>
      <c r="AZ67" s="213"/>
      <c r="BA67" s="213"/>
      <c r="BB67" s="213"/>
      <c r="BC67" s="213"/>
      <c r="BD67" s="213"/>
      <c r="BE67" s="213"/>
      <c r="BF67" s="81"/>
      <c r="BG67" s="208" t="s">
        <v>86</v>
      </c>
      <c r="BH67" s="208"/>
      <c r="BI67" s="208"/>
      <c r="BJ67" s="208"/>
      <c r="BK67" s="208"/>
      <c r="BL67" s="208"/>
      <c r="BM67" s="208"/>
      <c r="BN67" s="208"/>
      <c r="BO67" s="208"/>
    </row>
    <row r="68" spans="1:67" ht="11.25" customHeight="1" x14ac:dyDescent="0.2">
      <c r="A68" s="88"/>
      <c r="B68" s="105" t="s">
        <v>23</v>
      </c>
      <c r="C68" s="90">
        <v>38636</v>
      </c>
      <c r="D68" s="91">
        <v>52.9</v>
      </c>
      <c r="E68" s="106">
        <v>11</v>
      </c>
      <c r="F68" s="93">
        <v>0.3595317414527926</v>
      </c>
      <c r="G68" s="94">
        <v>6.5126330179503644E-2</v>
      </c>
      <c r="H68" s="94">
        <v>0.32544454502087661</v>
      </c>
      <c r="I68" s="95">
        <v>0.29288137993112479</v>
      </c>
      <c r="J68" s="96">
        <v>424.99599999999998</v>
      </c>
      <c r="K68" s="94">
        <v>6.9184169340999108E-2</v>
      </c>
      <c r="L68" s="94">
        <v>0.40557639420436309</v>
      </c>
      <c r="M68" s="95">
        <v>-3.8980916481371614E-3</v>
      </c>
      <c r="N68" s="97">
        <v>196.56042327996752</v>
      </c>
      <c r="O68" s="97">
        <v>57.568888010082873</v>
      </c>
      <c r="P68" s="98">
        <v>2162.1646560796426</v>
      </c>
      <c r="Q68" s="99">
        <v>2.3978952727983707</v>
      </c>
      <c r="R68" s="100">
        <v>196.56042327996752</v>
      </c>
      <c r="S68" s="100">
        <v>57.568888010082873</v>
      </c>
      <c r="T68" s="107">
        <v>471.33130980228094</v>
      </c>
      <c r="U68" s="100">
        <v>11.868272139813348</v>
      </c>
      <c r="V68" s="82">
        <v>0.43579886917392902</v>
      </c>
      <c r="W68" s="82">
        <v>9.1339799328603896E-4</v>
      </c>
      <c r="X68" s="102">
        <v>3.916788390698496E-2</v>
      </c>
      <c r="Y68" s="103">
        <v>1.6539801402378225</v>
      </c>
      <c r="Z68" s="103">
        <v>0.17816286497357481</v>
      </c>
      <c r="AA68" s="104"/>
      <c r="AB68" s="82"/>
      <c r="AC68" s="207"/>
      <c r="AD68" s="207" t="s">
        <v>87</v>
      </c>
      <c r="AE68" s="207" t="s">
        <v>88</v>
      </c>
      <c r="AF68" s="207" t="s">
        <v>89</v>
      </c>
      <c r="AG68" s="207" t="s">
        <v>90</v>
      </c>
      <c r="AH68" s="207" t="s">
        <v>91</v>
      </c>
      <c r="AI68" s="203"/>
      <c r="AJ68" s="203"/>
      <c r="AK68" s="203"/>
      <c r="AM68" s="207"/>
      <c r="AN68" s="207" t="s">
        <v>87</v>
      </c>
      <c r="AO68" s="207" t="s">
        <v>88</v>
      </c>
      <c r="AP68" s="207" t="s">
        <v>89</v>
      </c>
      <c r="AQ68" s="207" t="s">
        <v>90</v>
      </c>
      <c r="AR68" s="207" t="s">
        <v>91</v>
      </c>
      <c r="AS68" s="203"/>
      <c r="AT68" s="203"/>
      <c r="AU68" s="203"/>
      <c r="AW68" s="217"/>
      <c r="AX68" s="217" t="s">
        <v>87</v>
      </c>
      <c r="AY68" s="217" t="s">
        <v>88</v>
      </c>
      <c r="AZ68" s="217" t="s">
        <v>89</v>
      </c>
      <c r="BA68" s="217" t="s">
        <v>90</v>
      </c>
      <c r="BB68" s="217" t="s">
        <v>91</v>
      </c>
      <c r="BC68" s="213"/>
      <c r="BD68" s="213"/>
      <c r="BE68" s="213"/>
      <c r="BF68" s="81"/>
      <c r="BG68" s="212"/>
      <c r="BH68" s="212" t="s">
        <v>87</v>
      </c>
      <c r="BI68" s="212" t="s">
        <v>88</v>
      </c>
      <c r="BJ68" s="212" t="s">
        <v>89</v>
      </c>
      <c r="BK68" s="212" t="s">
        <v>90</v>
      </c>
      <c r="BL68" s="212" t="s">
        <v>91</v>
      </c>
      <c r="BM68" s="208"/>
      <c r="BN68" s="208"/>
      <c r="BO68" s="208"/>
    </row>
    <row r="69" spans="1:67" ht="11.25" customHeight="1" x14ac:dyDescent="0.2">
      <c r="A69" s="88"/>
      <c r="B69" s="105" t="s">
        <v>24</v>
      </c>
      <c r="C69" s="90">
        <v>31168</v>
      </c>
      <c r="D69" s="91">
        <v>52.9</v>
      </c>
      <c r="E69" s="106">
        <v>15</v>
      </c>
      <c r="F69" s="93">
        <v>0.29003740857233257</v>
      </c>
      <c r="G69" s="94">
        <v>5.2537981650138982E-2</v>
      </c>
      <c r="H69" s="94">
        <v>0.37798252667101562</v>
      </c>
      <c r="I69" s="95">
        <v>0.35171353584594611</v>
      </c>
      <c r="J69" s="96">
        <v>467.52</v>
      </c>
      <c r="K69" s="94">
        <v>7.6106558297734342E-2</v>
      </c>
      <c r="L69" s="94">
        <v>0.48168295250209742</v>
      </c>
      <c r="M69" s="95">
        <v>3.4602990818725921E-3</v>
      </c>
      <c r="N69" s="97">
        <v>176.54461192571128</v>
      </c>
      <c r="O69" s="97">
        <v>62.093129694942299</v>
      </c>
      <c r="P69" s="98">
        <v>2648.1691788856692</v>
      </c>
      <c r="Q69" s="99">
        <v>2.7080502011022101</v>
      </c>
      <c r="R69" s="100">
        <v>176.54461192571128</v>
      </c>
      <c r="S69" s="100">
        <v>62.093129694942299</v>
      </c>
      <c r="T69" s="107">
        <v>478.09167182893407</v>
      </c>
      <c r="U69" s="100">
        <v>11.214981104354173</v>
      </c>
      <c r="V69" s="82">
        <v>0.49322152030239985</v>
      </c>
      <c r="W69" s="82">
        <v>1.3313854688217617E-4</v>
      </c>
      <c r="X69" s="102">
        <v>4.6517751607775749E-2</v>
      </c>
      <c r="Y69" s="103">
        <v>1.710628279422979</v>
      </c>
      <c r="Z69" s="103">
        <v>0.15373922206391438</v>
      </c>
      <c r="AA69" s="104"/>
      <c r="AB69" s="82"/>
      <c r="AC69" s="205" t="s">
        <v>92</v>
      </c>
      <c r="AD69" s="205">
        <v>2</v>
      </c>
      <c r="AE69" s="205">
        <v>68251234.579236805</v>
      </c>
      <c r="AF69" s="205">
        <v>34125617.289618403</v>
      </c>
      <c r="AG69" s="205">
        <v>224.90345299325415</v>
      </c>
      <c r="AH69" s="205">
        <v>6.5834408228499629E-15</v>
      </c>
      <c r="AI69" s="203"/>
      <c r="AJ69" s="203"/>
      <c r="AK69" s="203"/>
      <c r="AM69" s="205" t="s">
        <v>92</v>
      </c>
      <c r="AN69" s="205">
        <v>2</v>
      </c>
      <c r="AO69" s="205">
        <v>53153748.029629834</v>
      </c>
      <c r="AP69" s="205">
        <v>26576874.014814917</v>
      </c>
      <c r="AQ69" s="205">
        <v>1159.7715917818923</v>
      </c>
      <c r="AR69" s="205">
        <v>3.2024155197599727E-22</v>
      </c>
      <c r="AS69" s="203"/>
      <c r="AT69" s="203"/>
      <c r="AU69" s="203"/>
      <c r="AW69" s="215" t="s">
        <v>92</v>
      </c>
      <c r="AX69" s="215">
        <v>2</v>
      </c>
      <c r="AY69" s="215">
        <v>3113785.5375641324</v>
      </c>
      <c r="AZ69" s="215">
        <v>1556892.7687820662</v>
      </c>
      <c r="BA69" s="215">
        <v>1118.8875742560847</v>
      </c>
      <c r="BB69" s="215">
        <v>4.651961215736076E-22</v>
      </c>
      <c r="BC69" s="213"/>
      <c r="BD69" s="213"/>
      <c r="BE69" s="213"/>
      <c r="BF69" s="81"/>
      <c r="BG69" s="210" t="s">
        <v>92</v>
      </c>
      <c r="BH69" s="210">
        <v>2</v>
      </c>
      <c r="BI69" s="210">
        <v>2879581.9891125099</v>
      </c>
      <c r="BJ69" s="210">
        <v>1439790.9945562549</v>
      </c>
      <c r="BK69" s="210">
        <v>6262.0341463914301</v>
      </c>
      <c r="BL69" s="210">
        <v>7.0686386512698181E-30</v>
      </c>
      <c r="BM69" s="208"/>
      <c r="BN69" s="208"/>
      <c r="BO69" s="208"/>
    </row>
    <row r="70" spans="1:67" ht="11.25" customHeight="1" x14ac:dyDescent="0.2">
      <c r="A70" s="88"/>
      <c r="B70" s="105" t="s">
        <v>7</v>
      </c>
      <c r="C70" s="90">
        <v>10903</v>
      </c>
      <c r="D70" s="91">
        <v>49.7</v>
      </c>
      <c r="E70" s="106">
        <v>14</v>
      </c>
      <c r="F70" s="93">
        <v>0.10145912043326943</v>
      </c>
      <c r="G70" s="94">
        <v>1.8378516874084486E-2</v>
      </c>
      <c r="H70" s="94">
        <v>0.3963610435451001</v>
      </c>
      <c r="I70" s="95">
        <v>0.38717178510805783</v>
      </c>
      <c r="J70" s="96">
        <v>152.642</v>
      </c>
      <c r="K70" s="94">
        <v>2.4848257340183876E-2</v>
      </c>
      <c r="L70" s="94">
        <v>0.50653120984228128</v>
      </c>
      <c r="M70" s="95">
        <v>5.395888222956835E-4</v>
      </c>
      <c r="N70" s="97">
        <v>104.41743149493766</v>
      </c>
      <c r="O70" s="97">
        <v>40.42748334829335</v>
      </c>
      <c r="P70" s="98">
        <v>1461.8440409291272</v>
      </c>
      <c r="Q70" s="99">
        <v>2.6390573296152584</v>
      </c>
      <c r="R70" s="100">
        <v>104.41743149493766</v>
      </c>
      <c r="S70" s="100">
        <v>40.42748334829335</v>
      </c>
      <c r="T70" s="107">
        <v>275.56358792631437</v>
      </c>
      <c r="U70" s="100">
        <v>10.838738552621098</v>
      </c>
      <c r="V70" s="82">
        <v>0.51261761302092723</v>
      </c>
      <c r="W70" s="82">
        <v>3.7044303653031518E-5</v>
      </c>
      <c r="X70" s="102">
        <v>4.8917431847303704E-2</v>
      </c>
      <c r="Y70" s="103">
        <v>1.8103388489048802</v>
      </c>
      <c r="Z70" s="103">
        <v>6.0232404937327705E-2</v>
      </c>
      <c r="AA70" s="104"/>
      <c r="AB70" s="82"/>
      <c r="AC70" s="205" t="s">
        <v>93</v>
      </c>
      <c r="AD70" s="205">
        <v>22</v>
      </c>
      <c r="AE70" s="205">
        <v>3338159.4207632001</v>
      </c>
      <c r="AF70" s="205">
        <v>151734.5191256</v>
      </c>
      <c r="AG70" s="205"/>
      <c r="AH70" s="205"/>
      <c r="AI70" s="203"/>
      <c r="AJ70" s="203"/>
      <c r="AK70" s="203"/>
      <c r="AM70" s="205" t="s">
        <v>93</v>
      </c>
      <c r="AN70" s="205">
        <v>22</v>
      </c>
      <c r="AO70" s="205">
        <v>504143.43002452655</v>
      </c>
      <c r="AP70" s="205">
        <v>22915.610455660299</v>
      </c>
      <c r="AQ70" s="205"/>
      <c r="AR70" s="205"/>
      <c r="AS70" s="203"/>
      <c r="AT70" s="203"/>
      <c r="AU70" s="203"/>
      <c r="AW70" s="215" t="s">
        <v>93</v>
      </c>
      <c r="AX70" s="215">
        <v>22</v>
      </c>
      <c r="AY70" s="215">
        <v>30612.227449195114</v>
      </c>
      <c r="AZ70" s="215">
        <v>1391.4648840543234</v>
      </c>
      <c r="BA70" s="215"/>
      <c r="BB70" s="215"/>
      <c r="BC70" s="213"/>
      <c r="BD70" s="213"/>
      <c r="BE70" s="213"/>
      <c r="BF70" s="81"/>
      <c r="BG70" s="210" t="s">
        <v>93</v>
      </c>
      <c r="BH70" s="210">
        <v>22</v>
      </c>
      <c r="BI70" s="210">
        <v>5058.3246816836554</v>
      </c>
      <c r="BJ70" s="210">
        <v>229.92384916743887</v>
      </c>
      <c r="BK70" s="210"/>
      <c r="BL70" s="210"/>
      <c r="BM70" s="208"/>
      <c r="BN70" s="208"/>
      <c r="BO70" s="208"/>
    </row>
    <row r="71" spans="1:67" ht="11.25" customHeight="1" thickBot="1" x14ac:dyDescent="0.25">
      <c r="A71" s="88"/>
      <c r="B71" s="122" t="s">
        <v>11</v>
      </c>
      <c r="C71" s="123">
        <v>26755</v>
      </c>
      <c r="D71" s="124">
        <v>49.6</v>
      </c>
      <c r="E71" s="125">
        <v>17</v>
      </c>
      <c r="F71" s="93">
        <v>0.2489717295416054</v>
      </c>
      <c r="G71" s="94">
        <v>4.5099258824739107E-2</v>
      </c>
      <c r="H71" s="94">
        <v>0.44146030236983919</v>
      </c>
      <c r="I71" s="95">
        <v>0.41891067295746964</v>
      </c>
      <c r="J71" s="96">
        <v>454.83499999999998</v>
      </c>
      <c r="K71" s="94">
        <v>7.4041594890806806E-2</v>
      </c>
      <c r="L71" s="94">
        <v>0.58057280473308803</v>
      </c>
      <c r="M71" s="95">
        <v>6.5030216811784447E-3</v>
      </c>
      <c r="N71" s="97">
        <v>163.56955706976771</v>
      </c>
      <c r="O71" s="97">
        <v>68.521033227451625</v>
      </c>
      <c r="P71" s="98">
        <v>2780.682470186051</v>
      </c>
      <c r="Q71" s="99">
        <v>2.8332133440562162</v>
      </c>
      <c r="R71" s="100">
        <v>163.56955706976771</v>
      </c>
      <c r="S71" s="100">
        <v>68.521033227451625</v>
      </c>
      <c r="T71" s="107">
        <v>463.4274517714307</v>
      </c>
      <c r="U71" s="100">
        <v>10.51268000614836</v>
      </c>
      <c r="V71" s="82">
        <v>0.55877699366294142</v>
      </c>
      <c r="W71" s="82">
        <v>4.7505738020552546E-4</v>
      </c>
      <c r="X71" s="102">
        <v>5.6067879048897595E-2</v>
      </c>
      <c r="Y71" s="103">
        <v>1.8848119214876369</v>
      </c>
      <c r="Z71" s="103">
        <v>0.16021583763316666</v>
      </c>
      <c r="AA71" s="104"/>
      <c r="AB71" s="82"/>
      <c r="AC71" s="206" t="s">
        <v>94</v>
      </c>
      <c r="AD71" s="206">
        <v>24</v>
      </c>
      <c r="AE71" s="206">
        <v>71589394</v>
      </c>
      <c r="AF71" s="206"/>
      <c r="AG71" s="206"/>
      <c r="AH71" s="206"/>
      <c r="AI71" s="203"/>
      <c r="AJ71" s="203"/>
      <c r="AK71" s="203"/>
      <c r="AM71" s="206" t="s">
        <v>94</v>
      </c>
      <c r="AN71" s="206">
        <v>24</v>
      </c>
      <c r="AO71" s="206">
        <v>53657891.459654361</v>
      </c>
      <c r="AP71" s="206"/>
      <c r="AQ71" s="206"/>
      <c r="AR71" s="206"/>
      <c r="AS71" s="203"/>
      <c r="AT71" s="203"/>
      <c r="AU71" s="203"/>
      <c r="AW71" s="216" t="s">
        <v>94</v>
      </c>
      <c r="AX71" s="216">
        <v>24</v>
      </c>
      <c r="AY71" s="216">
        <v>3144397.7650133274</v>
      </c>
      <c r="AZ71" s="216"/>
      <c r="BA71" s="216"/>
      <c r="BB71" s="216"/>
      <c r="BC71" s="213"/>
      <c r="BD71" s="213"/>
      <c r="BE71" s="213"/>
      <c r="BF71" s="81"/>
      <c r="BG71" s="211" t="s">
        <v>94</v>
      </c>
      <c r="BH71" s="211">
        <v>24</v>
      </c>
      <c r="BI71" s="211">
        <v>2884640.3137941933</v>
      </c>
      <c r="BJ71" s="211"/>
      <c r="BK71" s="211"/>
      <c r="BL71" s="211"/>
      <c r="BM71" s="208"/>
      <c r="BN71" s="208"/>
      <c r="BO71" s="208"/>
    </row>
    <row r="72" spans="1:67" ht="11.25" customHeight="1" thickBot="1" x14ac:dyDescent="0.25">
      <c r="A72" s="88"/>
      <c r="B72" s="105" t="s">
        <v>15</v>
      </c>
      <c r="C72" s="90">
        <v>29769</v>
      </c>
      <c r="D72" s="91">
        <v>48.9</v>
      </c>
      <c r="E72" s="106">
        <v>8</v>
      </c>
      <c r="F72" s="93">
        <v>0.27998645636409808</v>
      </c>
      <c r="G72" s="94">
        <v>5.0179773349043486E-2</v>
      </c>
      <c r="H72" s="94">
        <v>0.49164007571888269</v>
      </c>
      <c r="I72" s="95">
        <v>0.46655018904436096</v>
      </c>
      <c r="J72" s="96">
        <v>238.15199999999999</v>
      </c>
      <c r="K72" s="94">
        <v>3.8768243223224738E-2</v>
      </c>
      <c r="L72" s="94">
        <v>0.61934104795631273</v>
      </c>
      <c r="M72" s="95">
        <v>-1.2018371378452575E-2</v>
      </c>
      <c r="N72" s="97">
        <v>172.5369525637914</v>
      </c>
      <c r="O72" s="97">
        <v>80.497147835774825</v>
      </c>
      <c r="P72" s="98">
        <v>1380.2956205103312</v>
      </c>
      <c r="Q72" s="99">
        <v>2.0794415416798357</v>
      </c>
      <c r="R72" s="100">
        <v>172.5369525637914</v>
      </c>
      <c r="S72" s="100">
        <v>80.497147835774825</v>
      </c>
      <c r="T72" s="107">
        <v>358.78050663599106</v>
      </c>
      <c r="U72" s="100">
        <v>10.041589620105075</v>
      </c>
      <c r="V72" s="82">
        <v>0.60785967301848887</v>
      </c>
      <c r="W72" s="82">
        <v>1.3182197046288991E-4</v>
      </c>
      <c r="X72" s="102">
        <v>5.9811859397714176E-2</v>
      </c>
      <c r="Y72" s="103">
        <v>1.9529303058470342</v>
      </c>
      <c r="Z72" s="103">
        <v>0.19138248316267961</v>
      </c>
      <c r="AA72" s="104"/>
      <c r="AB72" s="82"/>
      <c r="AC72" s="203"/>
      <c r="AD72" s="203"/>
      <c r="AE72" s="203"/>
      <c r="AF72" s="203"/>
      <c r="AG72" s="203"/>
      <c r="AH72" s="203"/>
      <c r="AI72" s="203"/>
      <c r="AJ72" s="203"/>
      <c r="AK72" s="203"/>
      <c r="AM72" s="203"/>
      <c r="AN72" s="203"/>
      <c r="AO72" s="203"/>
      <c r="AP72" s="203"/>
      <c r="AQ72" s="203"/>
      <c r="AR72" s="203"/>
      <c r="AS72" s="203"/>
      <c r="AT72" s="203"/>
      <c r="AU72" s="203"/>
      <c r="AW72" s="213"/>
      <c r="AX72" s="213"/>
      <c r="AY72" s="213"/>
      <c r="AZ72" s="213"/>
      <c r="BA72" s="213"/>
      <c r="BB72" s="213"/>
      <c r="BC72" s="213"/>
      <c r="BD72" s="213"/>
      <c r="BE72" s="213"/>
      <c r="BF72" s="81"/>
      <c r="BG72" s="208"/>
      <c r="BH72" s="208"/>
      <c r="BI72" s="208"/>
      <c r="BJ72" s="208"/>
      <c r="BK72" s="208"/>
      <c r="BL72" s="208"/>
      <c r="BM72" s="208"/>
      <c r="BN72" s="208"/>
      <c r="BO72" s="208"/>
    </row>
    <row r="73" spans="1:67" ht="11.25" customHeight="1" x14ac:dyDescent="0.2">
      <c r="A73" s="88"/>
      <c r="B73" s="105" t="s">
        <v>27</v>
      </c>
      <c r="C73" s="90">
        <v>4101</v>
      </c>
      <c r="D73" s="91">
        <v>47.9</v>
      </c>
      <c r="E73" s="106">
        <v>18</v>
      </c>
      <c r="F73" s="93">
        <v>3.8571146412347282E-2</v>
      </c>
      <c r="G73" s="94">
        <v>6.9128036045694287E-3</v>
      </c>
      <c r="H73" s="94">
        <v>0.4985528793234521</v>
      </c>
      <c r="I73" s="95">
        <v>0.49509647752116737</v>
      </c>
      <c r="J73" s="96">
        <v>73.817999999999998</v>
      </c>
      <c r="K73" s="94">
        <v>1.2016670774345812E-2</v>
      </c>
      <c r="L73" s="94">
        <v>0.63135771873065849</v>
      </c>
      <c r="M73" s="95">
        <v>1.6264939006180312E-3</v>
      </c>
      <c r="N73" s="97">
        <v>64.03905058634146</v>
      </c>
      <c r="O73" s="97">
        <v>31.705508369097505</v>
      </c>
      <c r="P73" s="98">
        <v>1152.7029105541462</v>
      </c>
      <c r="Q73" s="99">
        <v>2.8903717578961645</v>
      </c>
      <c r="R73" s="100">
        <v>64.03905058634146</v>
      </c>
      <c r="S73" s="100">
        <v>31.705508369097505</v>
      </c>
      <c r="T73" s="107">
        <v>185.09666321724518</v>
      </c>
      <c r="U73" s="100">
        <v>9.76948168223878</v>
      </c>
      <c r="V73" s="82">
        <v>0.61444206041584171</v>
      </c>
      <c r="W73" s="82">
        <v>2.861394962236302E-4</v>
      </c>
      <c r="X73" s="102">
        <v>6.0972349930604686E-2</v>
      </c>
      <c r="Y73" s="103">
        <v>2.1332836083589859</v>
      </c>
      <c r="Z73" s="103">
        <v>3.145947069112115E-2</v>
      </c>
      <c r="AA73" s="104"/>
      <c r="AB73" s="82"/>
      <c r="AC73" s="207"/>
      <c r="AD73" s="207" t="s">
        <v>95</v>
      </c>
      <c r="AE73" s="207" t="s">
        <v>84</v>
      </c>
      <c r="AF73" s="207" t="s">
        <v>96</v>
      </c>
      <c r="AG73" s="207" t="s">
        <v>97</v>
      </c>
      <c r="AH73" s="207" t="s">
        <v>98</v>
      </c>
      <c r="AI73" s="207" t="s">
        <v>99</v>
      </c>
      <c r="AJ73" s="207" t="s">
        <v>100</v>
      </c>
      <c r="AK73" s="207" t="s">
        <v>101</v>
      </c>
      <c r="AM73" s="207"/>
      <c r="AN73" s="207" t="s">
        <v>95</v>
      </c>
      <c r="AO73" s="207" t="s">
        <v>84</v>
      </c>
      <c r="AP73" s="207" t="s">
        <v>96</v>
      </c>
      <c r="AQ73" s="207" t="s">
        <v>97</v>
      </c>
      <c r="AR73" s="207" t="s">
        <v>98</v>
      </c>
      <c r="AS73" s="207" t="s">
        <v>99</v>
      </c>
      <c r="AT73" s="207" t="s">
        <v>100</v>
      </c>
      <c r="AU73" s="207" t="s">
        <v>101</v>
      </c>
      <c r="AW73" s="217"/>
      <c r="AX73" s="217" t="s">
        <v>95</v>
      </c>
      <c r="AY73" s="217" t="s">
        <v>84</v>
      </c>
      <c r="AZ73" s="217" t="s">
        <v>96</v>
      </c>
      <c r="BA73" s="217" t="s">
        <v>97</v>
      </c>
      <c r="BB73" s="217" t="s">
        <v>98</v>
      </c>
      <c r="BC73" s="217" t="s">
        <v>99</v>
      </c>
      <c r="BD73" s="217" t="s">
        <v>100</v>
      </c>
      <c r="BE73" s="217" t="s">
        <v>101</v>
      </c>
      <c r="BF73" s="81"/>
      <c r="BG73" s="212"/>
      <c r="BH73" s="212" t="s">
        <v>95</v>
      </c>
      <c r="BI73" s="212" t="s">
        <v>84</v>
      </c>
      <c r="BJ73" s="212" t="s">
        <v>96</v>
      </c>
      <c r="BK73" s="212" t="s">
        <v>97</v>
      </c>
      <c r="BL73" s="212" t="s">
        <v>98</v>
      </c>
      <c r="BM73" s="212" t="s">
        <v>99</v>
      </c>
      <c r="BN73" s="212" t="s">
        <v>100</v>
      </c>
      <c r="BO73" s="212" t="s">
        <v>101</v>
      </c>
    </row>
    <row r="74" spans="1:67" ht="11.25" customHeight="1" x14ac:dyDescent="0.2">
      <c r="A74" s="88"/>
      <c r="B74" s="105" t="s">
        <v>6</v>
      </c>
      <c r="C74" s="90">
        <v>23523</v>
      </c>
      <c r="D74" s="91">
        <v>44.8</v>
      </c>
      <c r="E74" s="106">
        <v>12</v>
      </c>
      <c r="F74" s="93">
        <v>0.22124093563951355</v>
      </c>
      <c r="G74" s="94">
        <v>3.9651275101264732E-2</v>
      </c>
      <c r="H74" s="94">
        <v>0.53820415442471681</v>
      </c>
      <c r="I74" s="95">
        <v>0.51837851687408443</v>
      </c>
      <c r="J74" s="96">
        <v>282.27600000000001</v>
      </c>
      <c r="K74" s="94">
        <v>4.5951092680636685E-2</v>
      </c>
      <c r="L74" s="94">
        <v>0.67730881141129518</v>
      </c>
      <c r="M74" s="95">
        <v>-2.125089028706062E-3</v>
      </c>
      <c r="N74" s="97">
        <v>153.37209654953537</v>
      </c>
      <c r="O74" s="97">
        <v>79.504799939217023</v>
      </c>
      <c r="P74" s="98">
        <v>1840.4651585944243</v>
      </c>
      <c r="Q74" s="99">
        <v>2.4849066497880004</v>
      </c>
      <c r="R74" s="100">
        <v>153.37209654953537</v>
      </c>
      <c r="S74" s="100">
        <v>79.504799939217023</v>
      </c>
      <c r="T74" s="107">
        <v>381.11534260786766</v>
      </c>
      <c r="U74" s="100">
        <v>9.5530219283675653</v>
      </c>
      <c r="V74" s="82">
        <v>0.65139536512208052</v>
      </c>
      <c r="W74" s="82">
        <v>6.71506698584013E-4</v>
      </c>
      <c r="X74" s="102">
        <v>6.5410002341428658E-2</v>
      </c>
      <c r="Y74" s="103">
        <v>2.0969583993830372</v>
      </c>
      <c r="Z74" s="103">
        <v>0.17435595598397161</v>
      </c>
      <c r="AA74" s="104"/>
      <c r="AB74" s="82"/>
      <c r="AC74" s="205" t="s">
        <v>102</v>
      </c>
      <c r="AD74" s="205">
        <v>0</v>
      </c>
      <c r="AE74" s="205" t="e">
        <v>#N/A</v>
      </c>
      <c r="AF74" s="205" t="e">
        <v>#N/A</v>
      </c>
      <c r="AG74" s="205" t="e">
        <v>#N/A</v>
      </c>
      <c r="AH74" s="205" t="e">
        <v>#N/A</v>
      </c>
      <c r="AI74" s="205" t="e">
        <v>#N/A</v>
      </c>
      <c r="AJ74" s="205" t="e">
        <v>#N/A</v>
      </c>
      <c r="AK74" s="205" t="e">
        <v>#N/A</v>
      </c>
      <c r="AM74" s="205" t="s">
        <v>102</v>
      </c>
      <c r="AN74" s="205">
        <v>0</v>
      </c>
      <c r="AO74" s="205" t="e">
        <v>#N/A</v>
      </c>
      <c r="AP74" s="205" t="e">
        <v>#N/A</v>
      </c>
      <c r="AQ74" s="205" t="e">
        <v>#N/A</v>
      </c>
      <c r="AR74" s="205" t="e">
        <v>#N/A</v>
      </c>
      <c r="AS74" s="205" t="e">
        <v>#N/A</v>
      </c>
      <c r="AT74" s="205" t="e">
        <v>#N/A</v>
      </c>
      <c r="AU74" s="205" t="e">
        <v>#N/A</v>
      </c>
      <c r="AW74" s="215" t="s">
        <v>102</v>
      </c>
      <c r="AX74" s="215">
        <v>0</v>
      </c>
      <c r="AY74" s="215" t="e">
        <v>#N/A</v>
      </c>
      <c r="AZ74" s="215" t="e">
        <v>#N/A</v>
      </c>
      <c r="BA74" s="215" t="e">
        <v>#N/A</v>
      </c>
      <c r="BB74" s="215" t="e">
        <v>#N/A</v>
      </c>
      <c r="BC74" s="215" t="e">
        <v>#N/A</v>
      </c>
      <c r="BD74" s="215" t="e">
        <v>#N/A</v>
      </c>
      <c r="BE74" s="215" t="e">
        <v>#N/A</v>
      </c>
      <c r="BF74" s="81"/>
      <c r="BG74" s="210" t="s">
        <v>102</v>
      </c>
      <c r="BH74" s="210">
        <v>0</v>
      </c>
      <c r="BI74" s="210" t="e">
        <v>#N/A</v>
      </c>
      <c r="BJ74" s="210" t="e">
        <v>#N/A</v>
      </c>
      <c r="BK74" s="210" t="e">
        <v>#N/A</v>
      </c>
      <c r="BL74" s="210" t="e">
        <v>#N/A</v>
      </c>
      <c r="BM74" s="210" t="e">
        <v>#N/A</v>
      </c>
      <c r="BN74" s="210" t="e">
        <v>#N/A</v>
      </c>
      <c r="BO74" s="210" t="e">
        <v>#N/A</v>
      </c>
    </row>
    <row r="75" spans="1:67" ht="11.25" customHeight="1" x14ac:dyDescent="0.2">
      <c r="A75" s="88"/>
      <c r="B75" s="105" t="s">
        <v>14</v>
      </c>
      <c r="C75" s="90">
        <v>13861</v>
      </c>
      <c r="D75" s="91">
        <v>42.7</v>
      </c>
      <c r="E75" s="106">
        <v>8</v>
      </c>
      <c r="F75" s="93">
        <v>0.13036690085870414</v>
      </c>
      <c r="G75" s="94">
        <v>2.3364635640803915E-2</v>
      </c>
      <c r="H75" s="94">
        <v>0.56156879006552074</v>
      </c>
      <c r="I75" s="95">
        <v>0.54988647224511877</v>
      </c>
      <c r="J75" s="96">
        <v>110.88800000000001</v>
      </c>
      <c r="K75" s="94">
        <v>1.8051214999399313E-2</v>
      </c>
      <c r="L75" s="94">
        <v>0.6953600264106945</v>
      </c>
      <c r="M75" s="95">
        <v>-6.1098346898403877E-3</v>
      </c>
      <c r="N75" s="97">
        <v>117.73274820541648</v>
      </c>
      <c r="O75" s="97">
        <v>64.739645578399305</v>
      </c>
      <c r="P75" s="98">
        <v>941.86198564333188</v>
      </c>
      <c r="Q75" s="99">
        <v>2.0794415416798357</v>
      </c>
      <c r="R75" s="100">
        <v>117.73274820541648</v>
      </c>
      <c r="S75" s="100">
        <v>64.739645578399305</v>
      </c>
      <c r="T75" s="107">
        <v>244.81836743447516</v>
      </c>
      <c r="U75" s="100">
        <v>9.2677006549643988</v>
      </c>
      <c r="V75" s="82">
        <v>0.67254974291302838</v>
      </c>
      <c r="W75" s="82">
        <v>5.2030903324389922E-4</v>
      </c>
      <c r="X75" s="102">
        <v>6.7153269216867761E-2</v>
      </c>
      <c r="Y75" s="103">
        <v>2.0650158396649076</v>
      </c>
      <c r="Z75" s="103">
        <v>9.9633591884705996E-2</v>
      </c>
      <c r="AA75" s="104"/>
      <c r="AB75" s="82"/>
      <c r="AC75" s="205" t="s">
        <v>103</v>
      </c>
      <c r="AD75" s="205">
        <v>15.264303096255727</v>
      </c>
      <c r="AE75" s="205">
        <v>1.021589525922266</v>
      </c>
      <c r="AF75" s="205">
        <v>14.941718477854877</v>
      </c>
      <c r="AG75" s="205">
        <v>5.3123982461362978E-13</v>
      </c>
      <c r="AH75" s="205">
        <v>13.145656091992699</v>
      </c>
      <c r="AI75" s="205">
        <v>17.382950100518755</v>
      </c>
      <c r="AJ75" s="205">
        <v>13.145656091992699</v>
      </c>
      <c r="AK75" s="205">
        <v>17.382950100518755</v>
      </c>
      <c r="AM75" s="205" t="s">
        <v>103</v>
      </c>
      <c r="AN75" s="205">
        <v>11.638461879396884</v>
      </c>
      <c r="AO75" s="205">
        <v>0.40697381798266929</v>
      </c>
      <c r="AP75" s="205">
        <v>28.597569094463221</v>
      </c>
      <c r="AQ75" s="205">
        <v>6.7868715721538756E-19</v>
      </c>
      <c r="AR75" s="205">
        <v>10.794449838940551</v>
      </c>
      <c r="AS75" s="205">
        <v>12.482473919853216</v>
      </c>
      <c r="AT75" s="205">
        <v>10.794449838940551</v>
      </c>
      <c r="AU75" s="205">
        <v>12.482473919853216</v>
      </c>
      <c r="AW75" s="215" t="s">
        <v>103</v>
      </c>
      <c r="AX75" s="215">
        <v>2.7557281282144257</v>
      </c>
      <c r="AY75" s="215">
        <v>9.7829618644239558E-2</v>
      </c>
      <c r="AZ75" s="215">
        <v>28.168648374637097</v>
      </c>
      <c r="BA75" s="215">
        <v>9.383806709712548E-19</v>
      </c>
      <c r="BB75" s="215">
        <v>2.5528419168648155</v>
      </c>
      <c r="BC75" s="215">
        <v>2.9586143395640359</v>
      </c>
      <c r="BD75" s="215">
        <v>2.5528419168648155</v>
      </c>
      <c r="BE75" s="215">
        <v>2.9586143395640359</v>
      </c>
      <c r="BF75" s="81"/>
      <c r="BG75" s="210" t="s">
        <v>103</v>
      </c>
      <c r="BH75" s="210">
        <v>2.4666768716041028</v>
      </c>
      <c r="BI75" s="210">
        <v>4.0765499270120714E-2</v>
      </c>
      <c r="BJ75" s="210">
        <v>60.508933185372918</v>
      </c>
      <c r="BK75" s="210">
        <v>5.8208810502477433E-26</v>
      </c>
      <c r="BL75" s="210">
        <v>2.3821344005681384</v>
      </c>
      <c r="BM75" s="210">
        <v>2.5512193426400671</v>
      </c>
      <c r="BN75" s="210">
        <v>2.3821344005681384</v>
      </c>
      <c r="BO75" s="210">
        <v>2.5512193426400671</v>
      </c>
    </row>
    <row r="76" spans="1:67" ht="11.25" customHeight="1" thickBot="1" x14ac:dyDescent="0.25">
      <c r="A76" s="88"/>
      <c r="B76" s="122" t="s">
        <v>16</v>
      </c>
      <c r="C76" s="123">
        <v>35069</v>
      </c>
      <c r="D76" s="124">
        <v>34</v>
      </c>
      <c r="E76" s="125">
        <v>5</v>
      </c>
      <c r="F76" s="93">
        <v>0.32983456072533696</v>
      </c>
      <c r="G76" s="94">
        <v>5.911365754904787E-2</v>
      </c>
      <c r="H76" s="94">
        <v>0.62068244761456859</v>
      </c>
      <c r="I76" s="95">
        <v>0.59112561884004466</v>
      </c>
      <c r="J76" s="96">
        <v>175.345</v>
      </c>
      <c r="K76" s="94">
        <v>2.8544029056973452E-2</v>
      </c>
      <c r="L76" s="94">
        <v>0.7239040554676679</v>
      </c>
      <c r="M76" s="95">
        <v>-2.5075838613419055E-2</v>
      </c>
      <c r="N76" s="97">
        <v>187.26718879718359</v>
      </c>
      <c r="O76" s="97">
        <v>110.69843286617063</v>
      </c>
      <c r="P76" s="98">
        <v>936.33594398591799</v>
      </c>
      <c r="Q76" s="99">
        <v>1.6094379124341003</v>
      </c>
      <c r="R76" s="100">
        <v>187.26718879718359</v>
      </c>
      <c r="S76" s="100">
        <v>110.69843286617063</v>
      </c>
      <c r="T76" s="107">
        <v>301.39491340514166</v>
      </c>
      <c r="U76" s="100">
        <v>8.9070945221375641</v>
      </c>
      <c r="V76" s="82">
        <v>0.72412425070378728</v>
      </c>
      <c r="W76" s="82">
        <v>4.8485942009669691E-8</v>
      </c>
      <c r="X76" s="102">
        <v>6.9909862628903946E-2</v>
      </c>
      <c r="Y76" s="103">
        <v>2.0262498511003288</v>
      </c>
      <c r="Z76" s="103">
        <v>0.24270226157337579</v>
      </c>
      <c r="AA76" s="104"/>
      <c r="AB76" s="82"/>
      <c r="AC76" s="206" t="s">
        <v>104</v>
      </c>
      <c r="AD76" s="206">
        <v>-9.8189658572042315</v>
      </c>
      <c r="AE76" s="206">
        <v>1.7752471466953366</v>
      </c>
      <c r="AF76" s="206">
        <v>-5.531041621715862</v>
      </c>
      <c r="AG76" s="206">
        <v>1.4713689505832312E-5</v>
      </c>
      <c r="AH76" s="206">
        <v>-13.500603103609157</v>
      </c>
      <c r="AI76" s="206">
        <v>-6.1373286107993064</v>
      </c>
      <c r="AJ76" s="206">
        <v>-13.500603103609157</v>
      </c>
      <c r="AK76" s="206">
        <v>-6.1373286107993064</v>
      </c>
      <c r="AM76" s="206" t="s">
        <v>104</v>
      </c>
      <c r="AN76" s="206">
        <v>-4.0325660858303536</v>
      </c>
      <c r="AO76" s="206">
        <v>0.70751668301480664</v>
      </c>
      <c r="AP76" s="206">
        <v>-5.6996056526146415</v>
      </c>
      <c r="AQ76" s="206">
        <v>9.8650632970184458E-6</v>
      </c>
      <c r="AR76" s="206">
        <v>-5.499865879827551</v>
      </c>
      <c r="AS76" s="206">
        <v>-2.5652662918331561</v>
      </c>
      <c r="AT76" s="206">
        <v>-5.499865879827551</v>
      </c>
      <c r="AU76" s="206">
        <v>-2.5652662918331561</v>
      </c>
      <c r="AW76" s="216" t="s">
        <v>104</v>
      </c>
      <c r="AX76" s="216">
        <v>-0.96236741154785277</v>
      </c>
      <c r="AY76" s="216">
        <v>0.17000149957850494</v>
      </c>
      <c r="AZ76" s="216">
        <v>-5.6609348384214782</v>
      </c>
      <c r="BA76" s="216">
        <v>1.0809969499075905E-5</v>
      </c>
      <c r="BB76" s="216">
        <v>-1.3149289430270117</v>
      </c>
      <c r="BC76" s="216">
        <v>-0.60980588006869385</v>
      </c>
      <c r="BD76" s="216">
        <v>-1.3149289430270117</v>
      </c>
      <c r="BE76" s="216">
        <v>-0.60980588006869385</v>
      </c>
      <c r="BF76" s="81"/>
      <c r="BG76" s="211" t="s">
        <v>104</v>
      </c>
      <c r="BH76" s="211">
        <v>-0.42905220540367578</v>
      </c>
      <c r="BI76" s="211">
        <v>7.0870089304532508E-2</v>
      </c>
      <c r="BJ76" s="211">
        <v>-6.0540661034024641</v>
      </c>
      <c r="BK76" s="211">
        <v>4.296831122135965E-6</v>
      </c>
      <c r="BL76" s="211">
        <v>-0.57602777493229884</v>
      </c>
      <c r="BM76" s="211">
        <v>-0.28207663587505266</v>
      </c>
      <c r="BN76" s="211">
        <v>-0.57602777493229884</v>
      </c>
      <c r="BO76" s="211">
        <v>-0.28207663587505266</v>
      </c>
    </row>
    <row r="77" spans="1:67" ht="11.25" customHeight="1" x14ac:dyDescent="0.2">
      <c r="A77" s="88"/>
      <c r="B77" s="105" t="s">
        <v>21</v>
      </c>
      <c r="C77" s="90">
        <v>2738</v>
      </c>
      <c r="D77" s="91">
        <v>33.9</v>
      </c>
      <c r="E77" s="106">
        <v>11</v>
      </c>
      <c r="F77" s="93">
        <v>1.2167320656448724E-2</v>
      </c>
      <c r="G77" s="94">
        <v>4.6152782904928299E-3</v>
      </c>
      <c r="H77" s="94">
        <v>0.62529772590506139</v>
      </c>
      <c r="I77" s="95">
        <v>0.62299008675981504</v>
      </c>
      <c r="J77" s="96">
        <v>30.117999999999999</v>
      </c>
      <c r="K77" s="94">
        <v>4.9028433496131991E-3</v>
      </c>
      <c r="L77" s="94">
        <v>0.72880689881728111</v>
      </c>
      <c r="M77" s="95">
        <v>-2.9790986109085038E-4</v>
      </c>
      <c r="N77" s="97">
        <v>52.32590180780452</v>
      </c>
      <c r="O77" s="97">
        <v>32.598518107029697</v>
      </c>
      <c r="P77" s="98">
        <v>575.58491988584967</v>
      </c>
      <c r="Q77" s="99">
        <v>2.3978952727983707</v>
      </c>
      <c r="R77" s="100">
        <v>52.32590180780452</v>
      </c>
      <c r="S77" s="100">
        <v>32.598518107029697</v>
      </c>
      <c r="T77" s="107">
        <v>125.47203258984618</v>
      </c>
      <c r="U77" s="100">
        <v>8.638101034620135</v>
      </c>
      <c r="V77" s="82">
        <v>0.72803783348891815</v>
      </c>
      <c r="W77" s="82">
        <v>5.9146147929002926E-7</v>
      </c>
      <c r="X77" s="102">
        <v>7.0383346790891491E-2</v>
      </c>
      <c r="Y77" s="103">
        <v>2.2866950603365805</v>
      </c>
      <c r="Z77" s="103">
        <v>2.4133171563570675E-2</v>
      </c>
      <c r="AA77" s="104"/>
      <c r="AB77" s="82"/>
      <c r="AC77" s="203"/>
      <c r="AD77" s="203"/>
      <c r="AE77" s="203"/>
      <c r="AF77" s="203"/>
      <c r="AG77" s="203"/>
      <c r="AH77" s="203"/>
      <c r="AI77" s="203"/>
      <c r="AJ77" s="203"/>
      <c r="AK77" s="203"/>
      <c r="AM77" s="203"/>
      <c r="AN77" s="203"/>
      <c r="AO77" s="203"/>
      <c r="AP77" s="203"/>
      <c r="AQ77" s="203"/>
      <c r="AR77" s="203"/>
      <c r="AS77" s="203"/>
      <c r="AT77" s="203"/>
      <c r="AU77" s="203"/>
      <c r="AW77" s="213"/>
      <c r="AX77" s="213"/>
      <c r="AY77" s="213"/>
      <c r="AZ77" s="213"/>
      <c r="BA77" s="213"/>
      <c r="BB77" s="213"/>
      <c r="BC77" s="213"/>
      <c r="BD77" s="213"/>
      <c r="BE77" s="213"/>
      <c r="BG77" s="208"/>
      <c r="BH77" s="208"/>
      <c r="BI77" s="208"/>
      <c r="BJ77" s="208"/>
      <c r="BK77" s="208"/>
      <c r="BL77" s="208"/>
      <c r="BM77" s="208"/>
      <c r="BN77" s="208"/>
      <c r="BO77" s="208"/>
    </row>
    <row r="78" spans="1:67" ht="11.25" customHeight="1" x14ac:dyDescent="0.2">
      <c r="A78" s="88"/>
      <c r="B78" s="105" t="s">
        <v>17</v>
      </c>
      <c r="C78" s="90">
        <v>22611</v>
      </c>
      <c r="D78" s="91">
        <v>30.5</v>
      </c>
      <c r="E78" s="106">
        <v>10</v>
      </c>
      <c r="F78" s="93">
        <v>0.1004803825284741</v>
      </c>
      <c r="G78" s="94">
        <v>3.8113972763452658E-2</v>
      </c>
      <c r="H78" s="94">
        <v>0.66341169866851402</v>
      </c>
      <c r="I78" s="95">
        <v>0.64435471228678765</v>
      </c>
      <c r="J78" s="96">
        <v>226.11</v>
      </c>
      <c r="K78" s="94">
        <v>3.6807952380006663E-2</v>
      </c>
      <c r="L78" s="94">
        <v>0.76561485119728778</v>
      </c>
      <c r="M78" s="95">
        <v>-4.7617973728982799E-3</v>
      </c>
      <c r="N78" s="97">
        <v>150.36954478883015</v>
      </c>
      <c r="O78" s="97">
        <v>96.891324769101885</v>
      </c>
      <c r="P78" s="98">
        <v>1503.6954478883015</v>
      </c>
      <c r="Q78" s="99">
        <v>2.3025850929940459</v>
      </c>
      <c r="R78" s="100">
        <v>150.36954478883015</v>
      </c>
      <c r="S78" s="100">
        <v>96.891324769101885</v>
      </c>
      <c r="T78" s="107">
        <v>346.23867227106081</v>
      </c>
      <c r="U78" s="100">
        <v>8.4623097092356812</v>
      </c>
      <c r="V78" s="82">
        <v>0.75975783787154094</v>
      </c>
      <c r="W78" s="82">
        <v>3.4304605097976061E-5</v>
      </c>
      <c r="X78" s="102">
        <v>7.3938015223954906E-2</v>
      </c>
      <c r="Y78" s="103">
        <v>2.2851148750069683</v>
      </c>
      <c r="Z78" s="103">
        <v>0.19902163697181291</v>
      </c>
      <c r="AA78" s="104"/>
      <c r="AB78" s="82"/>
      <c r="AC78" s="203"/>
      <c r="AD78" s="203"/>
      <c r="AE78" s="203"/>
      <c r="AF78" s="203"/>
      <c r="AG78" s="203"/>
      <c r="AH78" s="203"/>
      <c r="AI78" s="203"/>
      <c r="AJ78" s="203"/>
      <c r="AK78" s="203"/>
      <c r="AM78" s="203"/>
      <c r="AN78" s="203"/>
      <c r="AO78" s="203"/>
      <c r="AP78" s="203"/>
      <c r="AQ78" s="203"/>
      <c r="AR78" s="203"/>
      <c r="AS78" s="203"/>
      <c r="AT78" s="203"/>
      <c r="AU78" s="203"/>
      <c r="AW78" s="213"/>
      <c r="AX78" s="213"/>
      <c r="AY78" s="213"/>
      <c r="AZ78" s="213"/>
      <c r="BA78" s="213"/>
      <c r="BB78" s="213"/>
      <c r="BC78" s="213"/>
      <c r="BD78" s="213"/>
      <c r="BE78" s="213"/>
      <c r="BG78" s="208"/>
      <c r="BH78" s="208"/>
      <c r="BI78" s="208"/>
      <c r="BJ78" s="208"/>
      <c r="BK78" s="208"/>
      <c r="BL78" s="208"/>
      <c r="BM78" s="208"/>
      <c r="BN78" s="208"/>
      <c r="BO78" s="208"/>
    </row>
    <row r="79" spans="1:67" ht="11.25" customHeight="1" x14ac:dyDescent="0.2">
      <c r="A79" s="88"/>
      <c r="B79" s="105" t="s">
        <v>8</v>
      </c>
      <c r="C79" s="90">
        <v>21030</v>
      </c>
      <c r="D79" s="91">
        <v>30.1</v>
      </c>
      <c r="E79" s="106">
        <v>9</v>
      </c>
      <c r="F79" s="93">
        <v>9.3454621404352331E-2</v>
      </c>
      <c r="G79" s="94">
        <v>3.544897825020607E-2</v>
      </c>
      <c r="H79" s="94">
        <v>0.69886067691872011</v>
      </c>
      <c r="I79" s="95">
        <v>0.68113618779361707</v>
      </c>
      <c r="J79" s="96">
        <v>189.27</v>
      </c>
      <c r="K79" s="94">
        <v>3.0810849351925438E-2</v>
      </c>
      <c r="L79" s="94">
        <v>0.79642570054921324</v>
      </c>
      <c r="M79" s="95">
        <v>-6.6999863021468542E-3</v>
      </c>
      <c r="N79" s="97">
        <v>145.01724035437994</v>
      </c>
      <c r="O79" s="97">
        <v>98.776490259333031</v>
      </c>
      <c r="P79" s="98">
        <v>1305.1551631894195</v>
      </c>
      <c r="Q79" s="99">
        <v>2.1972245773362196</v>
      </c>
      <c r="R79" s="100">
        <v>145.01724035437994</v>
      </c>
      <c r="S79" s="100">
        <v>98.776490259333031</v>
      </c>
      <c r="T79" s="107">
        <v>318.6354446441174</v>
      </c>
      <c r="U79" s="100">
        <v>8.1680063497529503</v>
      </c>
      <c r="V79" s="82">
        <v>0.78833166725274029</v>
      </c>
      <c r="W79" s="82">
        <v>6.5513375004412893E-5</v>
      </c>
      <c r="X79" s="102">
        <v>7.6913523137474488E-2</v>
      </c>
      <c r="Y79" s="103">
        <v>2.2995790814521353</v>
      </c>
      <c r="Z79" s="103">
        <v>0.18745646401490904</v>
      </c>
      <c r="AA79" s="104"/>
      <c r="AB79" s="82"/>
      <c r="AC79" s="203"/>
      <c r="AD79" s="203"/>
      <c r="AE79" s="203"/>
      <c r="AF79" s="203"/>
      <c r="AG79" s="203"/>
      <c r="AH79" s="203"/>
      <c r="AI79" s="203"/>
      <c r="AJ79" s="203"/>
      <c r="AK79" s="203"/>
      <c r="AM79" s="203"/>
      <c r="AN79" s="203"/>
      <c r="AO79" s="203"/>
      <c r="AP79" s="203"/>
      <c r="AQ79" s="203"/>
      <c r="AR79" s="203"/>
      <c r="AS79" s="203"/>
      <c r="AT79" s="203"/>
      <c r="AU79" s="203"/>
      <c r="AW79" s="213"/>
      <c r="AX79" s="213"/>
      <c r="AY79" s="213"/>
      <c r="AZ79" s="213"/>
      <c r="BA79" s="213"/>
      <c r="BB79" s="213"/>
      <c r="BC79" s="213"/>
      <c r="BD79" s="213"/>
      <c r="BE79" s="213"/>
      <c r="BG79" s="208"/>
      <c r="BH79" s="208"/>
      <c r="BI79" s="208"/>
      <c r="BJ79" s="208"/>
      <c r="BK79" s="208"/>
      <c r="BL79" s="208"/>
      <c r="BM79" s="208"/>
      <c r="BN79" s="208"/>
      <c r="BO79" s="208"/>
    </row>
    <row r="80" spans="1:67" ht="11.25" customHeight="1" x14ac:dyDescent="0.2">
      <c r="A80" s="88"/>
      <c r="B80" s="105" t="s">
        <v>26</v>
      </c>
      <c r="C80" s="90">
        <v>5841</v>
      </c>
      <c r="D80" s="91">
        <v>27.9</v>
      </c>
      <c r="E80" s="106">
        <v>7</v>
      </c>
      <c r="F80" s="93">
        <v>2.5956654475645363E-2</v>
      </c>
      <c r="G80" s="94">
        <v>9.845814643816151E-3</v>
      </c>
      <c r="H80" s="94">
        <v>0.70870649156253629</v>
      </c>
      <c r="I80" s="95">
        <v>0.70378358424062815</v>
      </c>
      <c r="J80" s="96">
        <v>40.887</v>
      </c>
      <c r="K80" s="94">
        <v>6.6559053069803736E-3</v>
      </c>
      <c r="L80" s="94">
        <v>0.80308160585619359</v>
      </c>
      <c r="M80" s="95">
        <v>-3.1899093368358278E-3</v>
      </c>
      <c r="N80" s="97">
        <v>76.426435217141986</v>
      </c>
      <c r="O80" s="97">
        <v>53.787670507854358</v>
      </c>
      <c r="P80" s="98">
        <v>534.98504651999394</v>
      </c>
      <c r="Q80" s="99">
        <v>1.9459101490553132</v>
      </c>
      <c r="R80" s="100">
        <v>76.426435217141986</v>
      </c>
      <c r="S80" s="100">
        <v>53.787670507854358</v>
      </c>
      <c r="T80" s="107">
        <v>148.71897594515499</v>
      </c>
      <c r="U80" s="100">
        <v>7.9919096958064895</v>
      </c>
      <c r="V80" s="82">
        <v>0.79611468214059244</v>
      </c>
      <c r="W80" s="82">
        <v>4.8538026059005704E-5</v>
      </c>
      <c r="X80" s="102">
        <v>7.7556306420932378E-2</v>
      </c>
      <c r="Y80" s="103">
        <v>2.2264849962106212</v>
      </c>
      <c r="Z80" s="103">
        <v>4.8808021271760753E-2</v>
      </c>
      <c r="AA80" s="104"/>
      <c r="AB80" s="82"/>
      <c r="AC80" s="108" t="s">
        <v>105</v>
      </c>
      <c r="AM80" s="108" t="s">
        <v>105</v>
      </c>
      <c r="AW80" s="109" t="s">
        <v>106</v>
      </c>
      <c r="BG80" s="109" t="s">
        <v>106</v>
      </c>
    </row>
    <row r="81" spans="1:67" ht="11.25" customHeight="1" x14ac:dyDescent="0.2">
      <c r="A81" s="88"/>
      <c r="B81" s="122" t="s">
        <v>18</v>
      </c>
      <c r="C81" s="123">
        <v>172809</v>
      </c>
      <c r="D81" s="124">
        <v>25.65</v>
      </c>
      <c r="E81" s="135">
        <v>7</v>
      </c>
      <c r="F81" s="136">
        <v>0.76794102093507943</v>
      </c>
      <c r="G81" s="137">
        <v>0.29129350843746366</v>
      </c>
      <c r="H81" s="137">
        <v>1</v>
      </c>
      <c r="I81" s="138">
        <v>0.85435324578126814</v>
      </c>
      <c r="J81" s="139">
        <v>1209.663</v>
      </c>
      <c r="K81" s="137">
        <v>0.1969183941438061</v>
      </c>
      <c r="L81" s="137">
        <v>0.99999999999999967</v>
      </c>
      <c r="M81" s="138">
        <v>-9.4375114293657525E-2</v>
      </c>
      <c r="N81" s="140">
        <v>415.70301899312688</v>
      </c>
      <c r="O81" s="140">
        <v>355.1572235578501</v>
      </c>
      <c r="P81" s="141">
        <v>2909.921132951888</v>
      </c>
      <c r="Q81" s="142">
        <v>1.9459101490553132</v>
      </c>
      <c r="R81" s="143">
        <v>415.70301899312688</v>
      </c>
      <c r="S81" s="143">
        <v>355.1572235578501</v>
      </c>
      <c r="T81" s="144">
        <v>808.92072365165927</v>
      </c>
      <c r="U81" s="143">
        <v>6.9138483432459248</v>
      </c>
      <c r="V81" s="145">
        <v>1</v>
      </c>
      <c r="W81" s="145">
        <v>1.1093356479670479E-31</v>
      </c>
      <c r="X81" s="146">
        <v>9.6573381653097187E-2</v>
      </c>
      <c r="Y81" s="147">
        <v>2.4103994371457849</v>
      </c>
      <c r="Z81" s="147">
        <v>1.6924226964489339</v>
      </c>
      <c r="AA81" s="104"/>
      <c r="AB81" s="82"/>
    </row>
    <row r="82" spans="1:67" ht="11.25" customHeight="1" x14ac:dyDescent="0.2">
      <c r="A82" s="88"/>
      <c r="C82" s="148">
        <v>593247</v>
      </c>
      <c r="D82" s="149">
        <v>42.667233799749525</v>
      </c>
      <c r="E82" s="150">
        <v>10.354820167653608</v>
      </c>
      <c r="F82" s="95">
        <v>5</v>
      </c>
      <c r="G82" s="94">
        <v>1</v>
      </c>
      <c r="H82" s="94"/>
      <c r="I82" s="95">
        <v>1</v>
      </c>
      <c r="J82" s="96">
        <v>6142.9660000000003</v>
      </c>
      <c r="K82" s="151">
        <v>0.99999999999999967</v>
      </c>
      <c r="L82" s="151"/>
      <c r="N82" s="97"/>
      <c r="O82" s="97"/>
      <c r="P82" s="97"/>
      <c r="Q82" s="97"/>
      <c r="R82" s="97"/>
      <c r="S82" s="97"/>
      <c r="T82" s="97"/>
      <c r="U82" s="100" t="s">
        <v>121</v>
      </c>
      <c r="V82" s="82"/>
      <c r="W82" s="82"/>
      <c r="X82" s="97" t="s">
        <v>121</v>
      </c>
      <c r="Y82" s="97"/>
      <c r="Z82" s="95">
        <v>3.8295060346004455</v>
      </c>
      <c r="AA82" s="104"/>
      <c r="AB82" s="82"/>
      <c r="AD82" s="110" t="s">
        <v>107</v>
      </c>
      <c r="AE82" s="110" t="s">
        <v>108</v>
      </c>
      <c r="AF82" s="110" t="s">
        <v>109</v>
      </c>
      <c r="AN82" s="110" t="s">
        <v>107</v>
      </c>
      <c r="AO82" s="110" t="s">
        <v>108</v>
      </c>
      <c r="AP82" s="110" t="s">
        <v>109</v>
      </c>
      <c r="AW82" s="111" t="s">
        <v>110</v>
      </c>
      <c r="AX82" s="111" t="s">
        <v>111</v>
      </c>
      <c r="AY82" s="111" t="s">
        <v>112</v>
      </c>
      <c r="BB82" s="111" t="s">
        <v>113</v>
      </c>
      <c r="BE82" s="111" t="s">
        <v>114</v>
      </c>
      <c r="BG82" s="111" t="s">
        <v>110</v>
      </c>
      <c r="BH82" s="111" t="s">
        <v>111</v>
      </c>
      <c r="BI82" s="111" t="s">
        <v>112</v>
      </c>
      <c r="BL82" s="111" t="s">
        <v>113</v>
      </c>
      <c r="BO82" s="111" t="s">
        <v>114</v>
      </c>
    </row>
    <row r="83" spans="1:67" ht="11.25" customHeight="1" x14ac:dyDescent="0.2">
      <c r="A83" s="88"/>
      <c r="C83" s="148"/>
      <c r="D83" s="152"/>
      <c r="E83" s="97"/>
      <c r="F83" s="97"/>
      <c r="H83" s="151"/>
      <c r="I83" s="153" t="s">
        <v>121</v>
      </c>
      <c r="J83" s="154"/>
      <c r="K83" s="151"/>
      <c r="L83" s="155" t="s">
        <v>121</v>
      </c>
      <c r="O83" s="59"/>
      <c r="V83" s="156" t="s">
        <v>122</v>
      </c>
      <c r="W83" s="157">
        <v>4.7210069516280271E-3</v>
      </c>
      <c r="X83" s="158" t="s">
        <v>123</v>
      </c>
      <c r="Y83" s="159" t="s">
        <v>123</v>
      </c>
      <c r="Z83" s="95">
        <v>0.12987955808134333</v>
      </c>
      <c r="AA83" s="104"/>
      <c r="AB83" s="82"/>
      <c r="AD83" s="112">
        <v>0</v>
      </c>
      <c r="AE83" s="113">
        <f t="shared" ref="AE83:AE114" si="0">(EXP(AD83/($W$84-AD83))-1)/(EXP(1/($W$84-1))-1)</f>
        <v>0</v>
      </c>
      <c r="AF83" s="113">
        <f t="shared" ref="AF83:AF146" si="1">AD83-AE83</f>
        <v>0</v>
      </c>
      <c r="AN83" s="112">
        <v>0</v>
      </c>
      <c r="AO83" s="113">
        <f t="shared" ref="AO83:AO114" si="2">(EXP(AN83/($W$132-AN83))-1)/(EXP(1/($W$132-1))-1)</f>
        <v>0</v>
      </c>
      <c r="AP83" s="113">
        <f t="shared" ref="AP83:AP146" si="3">AN83-AO83</f>
        <v>0</v>
      </c>
      <c r="AW83" s="114" t="s">
        <v>115</v>
      </c>
      <c r="AX83" s="114" t="s">
        <v>116</v>
      </c>
      <c r="AY83" s="114" t="s">
        <v>117</v>
      </c>
      <c r="AZ83" s="115"/>
      <c r="BA83" s="114" t="s">
        <v>116</v>
      </c>
      <c r="BB83" s="114" t="s">
        <v>118</v>
      </c>
      <c r="BC83" s="115"/>
      <c r="BD83" s="114" t="s">
        <v>116</v>
      </c>
      <c r="BE83" s="114" t="s">
        <v>118</v>
      </c>
      <c r="BG83" s="114" t="s">
        <v>115</v>
      </c>
      <c r="BH83" s="114" t="s">
        <v>116</v>
      </c>
      <c r="BI83" s="114" t="s">
        <v>117</v>
      </c>
      <c r="BJ83" s="115"/>
      <c r="BK83" s="114" t="s">
        <v>116</v>
      </c>
      <c r="BL83" s="114" t="s">
        <v>118</v>
      </c>
      <c r="BM83" s="115"/>
      <c r="BN83" s="114" t="s">
        <v>116</v>
      </c>
      <c r="BO83" s="114" t="s">
        <v>118</v>
      </c>
    </row>
    <row r="84" spans="1:67" ht="11.25" customHeight="1" x14ac:dyDescent="0.2">
      <c r="A84" s="88"/>
      <c r="B84" s="160" t="s">
        <v>124</v>
      </c>
      <c r="C84" s="161">
        <v>0.8</v>
      </c>
      <c r="D84" s="162">
        <v>58.260000000000005</v>
      </c>
      <c r="G84" s="61"/>
      <c r="H84" s="163" t="s">
        <v>125</v>
      </c>
      <c r="I84" s="97">
        <v>-9.8263680933973774</v>
      </c>
      <c r="L84" s="163" t="s">
        <v>126</v>
      </c>
      <c r="M84" s="95">
        <v>-0.15391621679520812</v>
      </c>
      <c r="N84" s="164"/>
      <c r="O84" s="164"/>
      <c r="P84" s="164"/>
      <c r="Q84" s="164"/>
      <c r="R84" s="164"/>
      <c r="S84" s="164"/>
      <c r="T84" s="164"/>
      <c r="U84" s="164"/>
      <c r="V84" s="165" t="s">
        <v>127</v>
      </c>
      <c r="W84" s="166">
        <v>-2.5527920998061884</v>
      </c>
      <c r="X84" s="167" t="s">
        <v>128</v>
      </c>
      <c r="Y84" s="168" t="s">
        <v>128</v>
      </c>
      <c r="Z84" s="95">
        <v>0.36038806595299921</v>
      </c>
      <c r="AA84" s="104"/>
      <c r="AB84" s="82"/>
      <c r="AD84" s="112">
        <v>0.01</v>
      </c>
      <c r="AE84" s="113">
        <f t="shared" si="0"/>
        <v>1.5874383894668068E-2</v>
      </c>
      <c r="AF84" s="113">
        <f t="shared" si="1"/>
        <v>-5.8743838946680674E-3</v>
      </c>
      <c r="AN84" s="112">
        <v>0.01</v>
      </c>
      <c r="AO84" s="113">
        <f t="shared" si="2"/>
        <v>1.2317357575344684E-2</v>
      </c>
      <c r="AP84" s="113">
        <f t="shared" si="3"/>
        <v>-2.3173575753446841E-3</v>
      </c>
      <c r="AW84" s="116">
        <v>0.01</v>
      </c>
      <c r="AX84" s="117">
        <f>EXP($AX$75)*EXP(+$AX$76*AW84)</f>
        <v>15.581813830341117</v>
      </c>
      <c r="AY84" s="118"/>
      <c r="BA84" s="117">
        <f>EXP($BB$75)*EXP($BB$76*AW84)</f>
        <v>12.675774186751392</v>
      </c>
      <c r="BD84" s="117">
        <f>EXP($BC$75)*EXP($BC$76*AW84)</f>
        <v>19.154090209115179</v>
      </c>
      <c r="BG84" s="116">
        <v>0.01</v>
      </c>
      <c r="BH84" s="117">
        <f>EXP($BH$75)*EXP($BH$76*BG84)</f>
        <v>11.732776665744538</v>
      </c>
      <c r="BI84" s="118"/>
      <c r="BK84" s="117">
        <f>EXP($BL$75)*EXP($BL$76*BG84)</f>
        <v>10.765796553375722</v>
      </c>
      <c r="BN84" s="117">
        <f>EXP($BM$75)*EXP($BM$76*BG84)</f>
        <v>12.786610596414762</v>
      </c>
    </row>
    <row r="85" spans="1:67" ht="11.25" customHeight="1" x14ac:dyDescent="0.2">
      <c r="A85" s="88"/>
      <c r="C85" s="161">
        <v>0.6</v>
      </c>
      <c r="D85" s="162">
        <v>53.3</v>
      </c>
      <c r="G85" s="61"/>
      <c r="H85" s="169"/>
      <c r="I85" s="164"/>
      <c r="N85" s="170"/>
      <c r="O85" s="170"/>
      <c r="P85" s="170"/>
      <c r="Q85" s="170"/>
      <c r="R85" s="170"/>
      <c r="S85" s="170"/>
      <c r="T85" s="170"/>
      <c r="U85" s="170"/>
      <c r="V85" s="163"/>
      <c r="W85" s="126"/>
      <c r="X85" s="126"/>
      <c r="Y85" s="126"/>
      <c r="Z85" s="126"/>
      <c r="AA85" s="104"/>
      <c r="AB85" s="82"/>
      <c r="AD85" s="112">
        <v>0.02</v>
      </c>
      <c r="AE85" s="113">
        <f t="shared" si="0"/>
        <v>3.1564263109398319E-2</v>
      </c>
      <c r="AF85" s="113">
        <f t="shared" si="1"/>
        <v>-1.1564263109398319E-2</v>
      </c>
      <c r="AN85" s="112">
        <v>0.02</v>
      </c>
      <c r="AO85" s="113">
        <f t="shared" si="2"/>
        <v>2.4577600454088206E-2</v>
      </c>
      <c r="AP85" s="113">
        <f t="shared" si="3"/>
        <v>-4.5776004540882057E-3</v>
      </c>
      <c r="AW85" s="116">
        <v>0.1</v>
      </c>
      <c r="AX85" s="117">
        <f t="shared" ref="AX85:AX94" si="4">EXP($AX$75)*EXP(+$AX$76*AW85)</f>
        <v>14.289019669862382</v>
      </c>
      <c r="AY85" s="117">
        <f>AX85-AX84</f>
        <v>-1.292794160478735</v>
      </c>
      <c r="BA85" s="117">
        <f t="shared" ref="BA85:BA94" si="5">EXP($BB$75)*EXP($BB$76*AW85)</f>
        <v>11.261040470386332</v>
      </c>
      <c r="BB85" s="117">
        <f>BA85-BA84</f>
        <v>-1.4147337163650597</v>
      </c>
      <c r="BD85" s="117">
        <f t="shared" ref="BD85:BD94" si="6">EXP($BC$75)*EXP($BC$76*AW85)</f>
        <v>18.131191665871832</v>
      </c>
      <c r="BE85" s="117">
        <f>BD85-BD84</f>
        <v>-1.0228985432433468</v>
      </c>
      <c r="BG85" s="116">
        <v>0.1</v>
      </c>
      <c r="BH85" s="117">
        <f t="shared" ref="BH85:BH94" si="7">EXP($BH$75)*EXP($BH$76*BG85)</f>
        <v>11.28835486093902</v>
      </c>
      <c r="BI85" s="117">
        <f>BH85-BH84</f>
        <v>-0.44442180480551841</v>
      </c>
      <c r="BK85" s="117">
        <f t="shared" ref="BK85:BK94" si="8">EXP($BL$75)*EXP($BL$76*BG85)</f>
        <v>10.221891266392321</v>
      </c>
      <c r="BL85" s="117">
        <f>BK85-BK84</f>
        <v>-0.54390528698340113</v>
      </c>
      <c r="BN85" s="117">
        <f t="shared" ref="BN85:BN94" si="9">EXP($BM$75)*EXP($BM$76*BG85)</f>
        <v>12.466084029424353</v>
      </c>
      <c r="BO85" s="117">
        <f>BN85-BN84</f>
        <v>-0.32052656699040938</v>
      </c>
    </row>
    <row r="86" spans="1:67" ht="11.25" customHeight="1" x14ac:dyDescent="0.2">
      <c r="A86" s="88"/>
      <c r="C86" s="161">
        <v>0.4</v>
      </c>
      <c r="D86" s="162">
        <v>49.04</v>
      </c>
      <c r="G86" s="61"/>
      <c r="H86" s="169"/>
      <c r="I86" s="164"/>
      <c r="N86" s="170"/>
      <c r="O86" s="170"/>
      <c r="P86" s="170"/>
      <c r="Q86" s="170"/>
      <c r="R86" s="170"/>
      <c r="S86" s="170"/>
      <c r="T86" s="170"/>
      <c r="U86" s="170"/>
      <c r="V86" s="163"/>
      <c r="W86" s="126"/>
      <c r="X86" s="126"/>
      <c r="Y86" s="126"/>
      <c r="Z86" s="126"/>
      <c r="AA86" s="104"/>
      <c r="AB86" s="82"/>
      <c r="AD86" s="112">
        <v>0.03</v>
      </c>
      <c r="AE86" s="113">
        <f t="shared" si="0"/>
        <v>4.7072720182211245E-2</v>
      </c>
      <c r="AF86" s="113">
        <f t="shared" si="1"/>
        <v>-1.7072720182211246E-2</v>
      </c>
      <c r="AN86" s="112">
        <v>0.03</v>
      </c>
      <c r="AO86" s="113">
        <f t="shared" si="2"/>
        <v>3.678111043651499E-2</v>
      </c>
      <c r="AP86" s="113">
        <f t="shared" si="3"/>
        <v>-6.7811104365149907E-3</v>
      </c>
      <c r="AW86" s="116">
        <v>0.2</v>
      </c>
      <c r="AX86" s="117">
        <f t="shared" si="4"/>
        <v>12.977987407528998</v>
      </c>
      <c r="AY86" s="117">
        <f t="shared" ref="AY86:AY94" si="10">AX86-AX85</f>
        <v>-1.3110322623333843</v>
      </c>
      <c r="BA86" s="117">
        <f t="shared" si="5"/>
        <v>9.8735170588969581</v>
      </c>
      <c r="BB86" s="117">
        <f t="shared" ref="BB86:BB94" si="11">BA86-BA85</f>
        <v>-1.387523411489374</v>
      </c>
      <c r="BD86" s="117">
        <f t="shared" si="6"/>
        <v>17.058577621862906</v>
      </c>
      <c r="BE86" s="117">
        <f t="shared" ref="BE86:BE94" si="12">BD86-BD85</f>
        <v>-1.072614044008926</v>
      </c>
      <c r="BG86" s="116">
        <v>0.2</v>
      </c>
      <c r="BH86" s="117">
        <f t="shared" si="7"/>
        <v>10.814268618376447</v>
      </c>
      <c r="BI86" s="117">
        <f t="shared" ref="BI86:BI94" si="13">BH86-BH85</f>
        <v>-0.47408624256257248</v>
      </c>
      <c r="BK86" s="117">
        <f t="shared" si="8"/>
        <v>9.6497194808044018</v>
      </c>
      <c r="BL86" s="117">
        <f t="shared" ref="BL86:BL94" si="14">BK86-BK85</f>
        <v>-0.57217178558791915</v>
      </c>
      <c r="BN86" s="117">
        <f t="shared" si="9"/>
        <v>12.119358079065401</v>
      </c>
      <c r="BO86" s="117">
        <f t="shared" ref="BO86:BO94" si="15">BN86-BN85</f>
        <v>-0.34672595035895171</v>
      </c>
    </row>
    <row r="87" spans="1:67" ht="11.25" customHeight="1" x14ac:dyDescent="0.2">
      <c r="A87" s="88"/>
      <c r="C87" s="161">
        <v>0.2</v>
      </c>
      <c r="D87" s="162">
        <v>33.96</v>
      </c>
      <c r="F87" s="59" t="s">
        <v>121</v>
      </c>
      <c r="G87" s="61"/>
      <c r="H87" s="169"/>
      <c r="I87" s="164"/>
      <c r="N87" s="170"/>
      <c r="O87" s="170"/>
      <c r="P87" s="170"/>
      <c r="Q87" s="170"/>
      <c r="R87" s="170"/>
      <c r="S87" s="170"/>
      <c r="T87" s="170"/>
      <c r="U87" s="170"/>
      <c r="V87" s="163"/>
      <c r="W87" s="126"/>
      <c r="X87" s="126"/>
      <c r="Y87" s="126"/>
      <c r="Z87" s="126"/>
      <c r="AA87" s="104"/>
      <c r="AB87" s="82"/>
      <c r="AD87" s="112">
        <v>0.04</v>
      </c>
      <c r="AE87" s="113">
        <f t="shared" si="0"/>
        <v>6.2402771225054422E-2</v>
      </c>
      <c r="AF87" s="113">
        <f t="shared" si="1"/>
        <v>-2.2402771225054421E-2</v>
      </c>
      <c r="AN87" s="112">
        <v>0.04</v>
      </c>
      <c r="AO87" s="113">
        <f t="shared" si="2"/>
        <v>4.8928266021729269E-2</v>
      </c>
      <c r="AP87" s="113">
        <f t="shared" si="3"/>
        <v>-8.9282660217292684E-3</v>
      </c>
      <c r="AW87" s="116">
        <v>0.3</v>
      </c>
      <c r="AX87" s="117">
        <f t="shared" si="4"/>
        <v>11.787243704704299</v>
      </c>
      <c r="AY87" s="117">
        <f t="shared" si="10"/>
        <v>-1.1907437028246992</v>
      </c>
      <c r="BA87" s="117">
        <f t="shared" si="5"/>
        <v>8.6569566434552332</v>
      </c>
      <c r="BB87" s="117">
        <f t="shared" si="11"/>
        <v>-1.2165604154417249</v>
      </c>
      <c r="BD87" s="117">
        <f t="shared" si="6"/>
        <v>16.049417812336028</v>
      </c>
      <c r="BE87" s="117">
        <f t="shared" si="12"/>
        <v>-1.0091598095268779</v>
      </c>
      <c r="BG87" s="116">
        <v>0.3</v>
      </c>
      <c r="BH87" s="117">
        <f t="shared" si="7"/>
        <v>10.360092962268311</v>
      </c>
      <c r="BI87" s="117">
        <f t="shared" si="13"/>
        <v>-0.45417565610813604</v>
      </c>
      <c r="BK87" s="117">
        <f t="shared" si="8"/>
        <v>9.1095750905087023</v>
      </c>
      <c r="BL87" s="117">
        <f t="shared" si="14"/>
        <v>-0.54014439029569949</v>
      </c>
      <c r="BN87" s="117">
        <f t="shared" si="9"/>
        <v>11.782275805451174</v>
      </c>
      <c r="BO87" s="117">
        <f t="shared" si="15"/>
        <v>-0.33708227361422693</v>
      </c>
    </row>
    <row r="88" spans="1:67" ht="11.25" customHeight="1" x14ac:dyDescent="0.2">
      <c r="A88" s="88"/>
      <c r="F88" s="59" t="s">
        <v>121</v>
      </c>
      <c r="G88" s="61"/>
      <c r="H88" s="169"/>
      <c r="I88" s="164"/>
      <c r="N88" s="170"/>
      <c r="O88" s="170"/>
      <c r="P88" s="170"/>
      <c r="Q88" s="170"/>
      <c r="R88" s="170"/>
      <c r="S88" s="170"/>
      <c r="T88" s="170"/>
      <c r="U88" s="170"/>
      <c r="V88" s="163"/>
      <c r="W88" s="126"/>
      <c r="X88" s="126"/>
      <c r="Y88" s="126"/>
      <c r="Z88" s="126"/>
      <c r="AA88" s="104"/>
      <c r="AB88" s="82"/>
      <c r="AD88" s="112">
        <v>0.05</v>
      </c>
      <c r="AE88" s="113">
        <f t="shared" si="0"/>
        <v>7.755736766533089E-2</v>
      </c>
      <c r="AF88" s="113">
        <f t="shared" si="1"/>
        <v>-2.7557367665330887E-2</v>
      </c>
      <c r="AN88" s="112">
        <v>0.05</v>
      </c>
      <c r="AO88" s="113">
        <f t="shared" si="2"/>
        <v>6.1019442442468728E-2</v>
      </c>
      <c r="AP88" s="113">
        <f t="shared" si="3"/>
        <v>-1.1019442442468726E-2</v>
      </c>
      <c r="AW88" s="116">
        <v>0.4</v>
      </c>
      <c r="AX88" s="117">
        <f t="shared" si="4"/>
        <v>10.705751962240889</v>
      </c>
      <c r="AY88" s="117">
        <f t="shared" si="10"/>
        <v>-1.0814917424634096</v>
      </c>
      <c r="BA88" s="117">
        <f t="shared" si="5"/>
        <v>7.590294104888712</v>
      </c>
      <c r="BB88" s="117">
        <f t="shared" si="11"/>
        <v>-1.0666625385665212</v>
      </c>
      <c r="BD88" s="117">
        <f t="shared" si="6"/>
        <v>15.099958380164122</v>
      </c>
      <c r="BE88" s="117">
        <f t="shared" si="12"/>
        <v>-0.94945943217190631</v>
      </c>
      <c r="BG88" s="116">
        <v>0.4</v>
      </c>
      <c r="BH88" s="117">
        <f t="shared" si="7"/>
        <v>9.9249916914820577</v>
      </c>
      <c r="BI88" s="117">
        <f t="shared" si="13"/>
        <v>-0.43510127078625338</v>
      </c>
      <c r="BK88" s="117">
        <f t="shared" si="8"/>
        <v>8.5996653575984663</v>
      </c>
      <c r="BL88" s="117">
        <f t="shared" si="14"/>
        <v>-0.509909732910236</v>
      </c>
      <c r="BN88" s="117">
        <f t="shared" si="9"/>
        <v>11.454568983774552</v>
      </c>
      <c r="BO88" s="117">
        <f t="shared" si="15"/>
        <v>-0.32770682167662279</v>
      </c>
    </row>
    <row r="89" spans="1:67" ht="11.25" customHeight="1" x14ac:dyDescent="0.2">
      <c r="A89" s="88"/>
      <c r="B89" s="171" t="s">
        <v>129</v>
      </c>
      <c r="C89" s="172" t="s">
        <v>0</v>
      </c>
      <c r="D89" s="172" t="s">
        <v>1</v>
      </c>
      <c r="E89" s="172" t="s">
        <v>4</v>
      </c>
      <c r="G89" s="172" t="s">
        <v>130</v>
      </c>
      <c r="H89" s="169"/>
      <c r="N89" s="170"/>
      <c r="O89" s="170"/>
      <c r="P89" s="170"/>
      <c r="Q89" s="170"/>
      <c r="R89" s="170"/>
      <c r="S89" s="170"/>
      <c r="T89" s="170"/>
      <c r="U89" s="170"/>
      <c r="V89" s="163"/>
      <c r="W89" s="126"/>
      <c r="X89" s="126"/>
      <c r="Y89" s="126"/>
      <c r="Z89" s="126"/>
      <c r="AA89" s="104"/>
      <c r="AB89" s="82"/>
      <c r="AD89" s="112">
        <v>0.06</v>
      </c>
      <c r="AE89" s="113">
        <f t="shared" si="0"/>
        <v>9.2539397933874085E-2</v>
      </c>
      <c r="AF89" s="113">
        <f t="shared" si="1"/>
        <v>-3.2539397933874087E-2</v>
      </c>
      <c r="AN89" s="112">
        <v>0.06</v>
      </c>
      <c r="AO89" s="113">
        <f t="shared" si="2"/>
        <v>7.3055011699500488E-2</v>
      </c>
      <c r="AP89" s="113">
        <f t="shared" si="3"/>
        <v>-1.3055011699500491E-2</v>
      </c>
      <c r="AW89" s="116">
        <v>0.5</v>
      </c>
      <c r="AX89" s="117">
        <f t="shared" si="4"/>
        <v>9.7234882003230698</v>
      </c>
      <c r="AY89" s="117">
        <f t="shared" si="10"/>
        <v>-0.98226376191781917</v>
      </c>
      <c r="BA89" s="117">
        <f t="shared" si="5"/>
        <v>6.6550598520398214</v>
      </c>
      <c r="BB89" s="117">
        <f t="shared" si="11"/>
        <v>-0.93523425284889061</v>
      </c>
      <c r="BD89" s="117">
        <f t="shared" si="6"/>
        <v>14.206667540764927</v>
      </c>
      <c r="BE89" s="117">
        <f t="shared" si="12"/>
        <v>-0.89329083939919407</v>
      </c>
      <c r="BG89" s="116">
        <v>0.5</v>
      </c>
      <c r="BH89" s="117">
        <f t="shared" si="7"/>
        <v>9.5081637235058576</v>
      </c>
      <c r="BI89" s="117">
        <f t="shared" si="13"/>
        <v>-0.41682796797620014</v>
      </c>
      <c r="BK89" s="117">
        <f t="shared" si="8"/>
        <v>8.1182978929206371</v>
      </c>
      <c r="BL89" s="117">
        <f t="shared" si="14"/>
        <v>-0.4813674646778292</v>
      </c>
      <c r="BN89" s="117">
        <f t="shared" si="9"/>
        <v>11.135976849510334</v>
      </c>
      <c r="BO89" s="117">
        <f t="shared" si="15"/>
        <v>-0.31859213426421817</v>
      </c>
    </row>
    <row r="90" spans="1:67" ht="11.25" customHeight="1" x14ac:dyDescent="0.2">
      <c r="A90" s="88"/>
      <c r="B90" s="173" t="s">
        <v>151</v>
      </c>
      <c r="C90" s="174">
        <v>72035</v>
      </c>
      <c r="D90" s="175">
        <v>64.710747553272725</v>
      </c>
      <c r="E90" s="175">
        <v>15.669716110224197</v>
      </c>
      <c r="G90" s="175">
        <v>1.5</v>
      </c>
      <c r="H90" s="169"/>
      <c r="N90" s="170"/>
      <c r="O90" s="170"/>
      <c r="P90" s="170"/>
      <c r="Q90" s="170"/>
      <c r="R90" s="170"/>
      <c r="S90" s="170"/>
      <c r="T90" s="170"/>
      <c r="U90" s="170"/>
      <c r="V90" s="163"/>
      <c r="W90" s="126"/>
      <c r="X90" s="126"/>
      <c r="Y90" s="126"/>
      <c r="Z90" s="126"/>
      <c r="AA90" s="104"/>
      <c r="AB90" s="82"/>
      <c r="AD90" s="112">
        <v>7.0000000000000007E-2</v>
      </c>
      <c r="AE90" s="113">
        <f t="shared" si="0"/>
        <v>0.10735168910125184</v>
      </c>
      <c r="AF90" s="113">
        <f t="shared" si="1"/>
        <v>-3.7351689101251834E-2</v>
      </c>
      <c r="AN90" s="112">
        <v>7.0000000000000007E-2</v>
      </c>
      <c r="AO90" s="113">
        <f t="shared" si="2"/>
        <v>8.5035342595580987E-2</v>
      </c>
      <c r="AP90" s="113">
        <f t="shared" si="3"/>
        <v>-1.5035342595580981E-2</v>
      </c>
      <c r="AW90" s="116">
        <v>0.6</v>
      </c>
      <c r="AX90" s="117">
        <f t="shared" si="4"/>
        <v>8.8313481496008706</v>
      </c>
      <c r="AY90" s="117">
        <f t="shared" si="10"/>
        <v>-0.89214005072219926</v>
      </c>
      <c r="BA90" s="117">
        <f t="shared" si="5"/>
        <v>5.8350600150930072</v>
      </c>
      <c r="BB90" s="117">
        <f t="shared" si="11"/>
        <v>-0.81999983694681422</v>
      </c>
      <c r="BD90" s="117">
        <f t="shared" si="6"/>
        <v>13.366222444623062</v>
      </c>
      <c r="BE90" s="117">
        <f t="shared" si="12"/>
        <v>-0.84044509614186502</v>
      </c>
      <c r="BG90" s="116">
        <v>0.6</v>
      </c>
      <c r="BH90" s="117">
        <f t="shared" si="7"/>
        <v>9.108841619543254</v>
      </c>
      <c r="BI90" s="117">
        <f t="shared" si="13"/>
        <v>-0.39932210396260359</v>
      </c>
      <c r="BK90" s="117">
        <f t="shared" si="8"/>
        <v>7.6638750390404411</v>
      </c>
      <c r="BL90" s="117">
        <f t="shared" si="14"/>
        <v>-0.45442285388019599</v>
      </c>
      <c r="BN90" s="117">
        <f t="shared" si="9"/>
        <v>10.826245890918358</v>
      </c>
      <c r="BO90" s="117">
        <f t="shared" si="15"/>
        <v>-0.30973095859197564</v>
      </c>
    </row>
    <row r="91" spans="1:67" ht="11.25" customHeight="1" x14ac:dyDescent="0.2">
      <c r="A91" s="88"/>
      <c r="B91" s="173" t="s">
        <v>152</v>
      </c>
      <c r="C91" s="174">
        <v>82398</v>
      </c>
      <c r="D91" s="175">
        <v>55.681648826427825</v>
      </c>
      <c r="E91" s="175">
        <v>11.379863588922062</v>
      </c>
      <c r="G91" s="175">
        <v>1.5</v>
      </c>
      <c r="H91" s="169"/>
      <c r="N91" s="170"/>
      <c r="O91" s="170"/>
      <c r="P91" s="170"/>
      <c r="Q91" s="170"/>
      <c r="R91" s="170"/>
      <c r="S91" s="170"/>
      <c r="T91" s="170"/>
      <c r="U91" s="170"/>
      <c r="V91" s="163"/>
      <c r="W91" s="126"/>
      <c r="X91" s="126"/>
      <c r="Y91" s="126"/>
      <c r="Z91" s="126"/>
      <c r="AA91" s="104"/>
      <c r="AB91" s="82"/>
      <c r="AD91" s="112">
        <v>0.08</v>
      </c>
      <c r="AE91" s="113">
        <f t="shared" si="0"/>
        <v>0.12199700846420559</v>
      </c>
      <c r="AF91" s="113">
        <f t="shared" si="1"/>
        <v>-4.1997008464205593E-2</v>
      </c>
      <c r="AN91" s="112">
        <v>0.08</v>
      </c>
      <c r="AO91" s="113">
        <f t="shared" si="2"/>
        <v>9.6960800769001709E-2</v>
      </c>
      <c r="AP91" s="113">
        <f t="shared" si="3"/>
        <v>-1.6960800769001708E-2</v>
      </c>
      <c r="AW91" s="116">
        <v>0.7</v>
      </c>
      <c r="AX91" s="117">
        <f t="shared" si="4"/>
        <v>8.0210628668081654</v>
      </c>
      <c r="AY91" s="117">
        <f t="shared" si="10"/>
        <v>-0.81028528279270517</v>
      </c>
      <c r="BA91" s="117">
        <f t="shared" si="5"/>
        <v>5.1160960437194687</v>
      </c>
      <c r="BB91" s="117">
        <f t="shared" si="11"/>
        <v>-0.71896397137353851</v>
      </c>
      <c r="BD91" s="117">
        <f t="shared" si="6"/>
        <v>12.575496817005543</v>
      </c>
      <c r="BE91" s="117">
        <f t="shared" si="12"/>
        <v>-0.79072562761751897</v>
      </c>
      <c r="BG91" s="116">
        <v>0.7</v>
      </c>
      <c r="BH91" s="117">
        <f t="shared" si="7"/>
        <v>8.7262901715506249</v>
      </c>
      <c r="BI91" s="117">
        <f t="shared" si="13"/>
        <v>-0.38255144799262908</v>
      </c>
      <c r="BK91" s="117">
        <f t="shared" si="8"/>
        <v>7.2348885676202555</v>
      </c>
      <c r="BL91" s="117">
        <f t="shared" si="14"/>
        <v>-0.42898647142018564</v>
      </c>
      <c r="BN91" s="117">
        <f t="shared" si="9"/>
        <v>10.525129647317863</v>
      </c>
      <c r="BO91" s="117">
        <f t="shared" si="15"/>
        <v>-0.30111624360049483</v>
      </c>
    </row>
    <row r="92" spans="1:67" ht="11.25" customHeight="1" x14ac:dyDescent="0.2">
      <c r="A92" s="88"/>
      <c r="B92" s="173" t="s">
        <v>153</v>
      </c>
      <c r="C92" s="174">
        <v>107462</v>
      </c>
      <c r="D92" s="175">
        <v>51.753724107126239</v>
      </c>
      <c r="E92" s="175">
        <v>13.958357372838769</v>
      </c>
      <c r="G92" s="175">
        <v>1.5</v>
      </c>
      <c r="H92" s="169"/>
      <c r="N92" s="170"/>
      <c r="O92" s="170"/>
      <c r="P92" s="170"/>
      <c r="Q92" s="170"/>
      <c r="R92" s="170"/>
      <c r="S92" s="170"/>
      <c r="T92" s="170"/>
      <c r="U92" s="170"/>
      <c r="V92" s="163"/>
      <c r="W92" s="126"/>
      <c r="X92" s="126"/>
      <c r="Y92" s="126"/>
      <c r="Z92" s="126"/>
      <c r="AA92" s="104"/>
      <c r="AB92" s="82"/>
      <c r="AD92" s="112">
        <v>0.09</v>
      </c>
      <c r="AE92" s="113">
        <f t="shared" si="0"/>
        <v>0.13647806508397162</v>
      </c>
      <c r="AF92" s="113">
        <f t="shared" si="1"/>
        <v>-4.647806508397162E-2</v>
      </c>
      <c r="AN92" s="112">
        <v>0.09</v>
      </c>
      <c r="AO92" s="113">
        <f t="shared" si="2"/>
        <v>0.10883174872671737</v>
      </c>
      <c r="AP92" s="113">
        <f t="shared" si="3"/>
        <v>-1.8831748726717376E-2</v>
      </c>
      <c r="AW92" s="116">
        <v>0.8</v>
      </c>
      <c r="AX92" s="117">
        <f t="shared" si="4"/>
        <v>7.2851220927346771</v>
      </c>
      <c r="AY92" s="117">
        <f t="shared" si="10"/>
        <v>-0.73594077407348824</v>
      </c>
      <c r="BA92" s="117">
        <f t="shared" si="5"/>
        <v>4.4857188547948121</v>
      </c>
      <c r="BB92" s="117">
        <f t="shared" si="11"/>
        <v>-0.63037718892465655</v>
      </c>
      <c r="BD92" s="117">
        <f t="shared" si="6"/>
        <v>11.83154932889315</v>
      </c>
      <c r="BE92" s="117">
        <f t="shared" si="12"/>
        <v>-0.74394748811239353</v>
      </c>
      <c r="BG92" s="116">
        <v>0.8</v>
      </c>
      <c r="BH92" s="117">
        <f t="shared" si="7"/>
        <v>8.3598050486159785</v>
      </c>
      <c r="BI92" s="117">
        <f t="shared" si="13"/>
        <v>-0.36648512293464641</v>
      </c>
      <c r="BK92" s="117">
        <f t="shared" si="8"/>
        <v>6.8299146736134633</v>
      </c>
      <c r="BL92" s="117">
        <f t="shared" si="14"/>
        <v>-0.40497389400679218</v>
      </c>
      <c r="BN92" s="117">
        <f t="shared" si="9"/>
        <v>10.23238851297257</v>
      </c>
      <c r="BO92" s="117">
        <f t="shared" si="15"/>
        <v>-0.29274113434529347</v>
      </c>
    </row>
    <row r="93" spans="1:67" ht="11.25" customHeight="1" x14ac:dyDescent="0.2">
      <c r="A93" s="88"/>
      <c r="B93" s="173" t="s">
        <v>154</v>
      </c>
      <c r="C93" s="174">
        <v>106323</v>
      </c>
      <c r="D93" s="175">
        <v>42.231531277334163</v>
      </c>
      <c r="E93" s="175">
        <v>8.2811715245055169</v>
      </c>
      <c r="G93" s="175">
        <v>1.5</v>
      </c>
      <c r="H93" s="169"/>
      <c r="N93" s="170"/>
      <c r="O93" s="170"/>
      <c r="P93" s="170"/>
      <c r="Q93" s="170"/>
      <c r="R93" s="170"/>
      <c r="S93" s="170"/>
      <c r="T93" s="170"/>
      <c r="U93" s="170"/>
      <c r="V93" s="163"/>
      <c r="W93" s="126"/>
      <c r="X93" s="126"/>
      <c r="Y93" s="126"/>
      <c r="Z93" s="126"/>
      <c r="AA93" s="104"/>
      <c r="AB93" s="82"/>
      <c r="AD93" s="112">
        <v>0.1</v>
      </c>
      <c r="AE93" s="113">
        <f t="shared" si="0"/>
        <v>0.15079751127814345</v>
      </c>
      <c r="AF93" s="113">
        <f t="shared" si="1"/>
        <v>-5.0797511278143442E-2</v>
      </c>
      <c r="AN93" s="112">
        <v>0.1</v>
      </c>
      <c r="AO93" s="113">
        <f t="shared" si="2"/>
        <v>0.1206485458770705</v>
      </c>
      <c r="AP93" s="113">
        <f t="shared" si="3"/>
        <v>-2.064854587707049E-2</v>
      </c>
      <c r="AW93" s="116">
        <v>0.9</v>
      </c>
      <c r="AX93" s="117">
        <f t="shared" si="4"/>
        <v>6.6167046421829534</v>
      </c>
      <c r="AY93" s="117">
        <f t="shared" si="10"/>
        <v>-0.66841745055172375</v>
      </c>
      <c r="BA93" s="117">
        <f t="shared" si="5"/>
        <v>3.9330132726814404</v>
      </c>
      <c r="BB93" s="117">
        <f t="shared" si="11"/>
        <v>-0.55270558211337173</v>
      </c>
      <c r="BD93" s="117">
        <f t="shared" si="6"/>
        <v>11.131612655870011</v>
      </c>
      <c r="BE93" s="117">
        <f t="shared" si="12"/>
        <v>-0.69993667302313867</v>
      </c>
      <c r="BG93" s="116">
        <v>0.9</v>
      </c>
      <c r="BH93" s="117">
        <f t="shared" si="7"/>
        <v>8.0087115001868749</v>
      </c>
      <c r="BI93" s="117">
        <f t="shared" si="13"/>
        <v>-0.35109354842910356</v>
      </c>
      <c r="BK93" s="117">
        <f t="shared" si="8"/>
        <v>6.4476092496589983</v>
      </c>
      <c r="BL93" s="117">
        <f t="shared" si="14"/>
        <v>-0.38230542395446498</v>
      </c>
      <c r="BN93" s="117">
        <f t="shared" si="9"/>
        <v>9.9477895464303661</v>
      </c>
      <c r="BO93" s="117">
        <f t="shared" si="15"/>
        <v>-0.28459896654220351</v>
      </c>
    </row>
    <row r="94" spans="1:67" ht="11.25" customHeight="1" x14ac:dyDescent="0.2">
      <c r="A94" s="88"/>
      <c r="B94" s="176" t="s">
        <v>155</v>
      </c>
      <c r="C94" s="177">
        <v>225029</v>
      </c>
      <c r="D94" s="178">
        <v>26.711985788498371</v>
      </c>
      <c r="E94" s="178">
        <v>7.5370196730199215</v>
      </c>
      <c r="G94" s="178">
        <v>1.5</v>
      </c>
      <c r="H94" s="169"/>
      <c r="N94" s="170"/>
      <c r="O94" s="170"/>
      <c r="P94" s="170"/>
      <c r="Q94" s="170"/>
      <c r="R94" s="170"/>
      <c r="S94" s="170"/>
      <c r="T94" s="170"/>
      <c r="U94" s="170"/>
      <c r="V94" s="163"/>
      <c r="W94" s="126"/>
      <c r="X94" s="126"/>
      <c r="Y94" s="126"/>
      <c r="Z94" s="126"/>
      <c r="AA94" s="104"/>
      <c r="AB94" s="82"/>
      <c r="AD94" s="112">
        <v>0.11</v>
      </c>
      <c r="AE94" s="113">
        <f t="shared" si="0"/>
        <v>0.16495794406769101</v>
      </c>
      <c r="AF94" s="113">
        <f t="shared" si="1"/>
        <v>-5.4957944067691014E-2</v>
      </c>
      <c r="AN94" s="112">
        <v>0.11</v>
      </c>
      <c r="AO94" s="113">
        <f t="shared" si="2"/>
        <v>0.13241154856210816</v>
      </c>
      <c r="AP94" s="113">
        <f t="shared" si="3"/>
        <v>-2.2411548562108155E-2</v>
      </c>
      <c r="AW94" s="119">
        <v>0.99</v>
      </c>
      <c r="AX94" s="120">
        <f t="shared" si="4"/>
        <v>6.0677289442208764</v>
      </c>
      <c r="AY94" s="120">
        <f t="shared" si="10"/>
        <v>-0.54897569796207701</v>
      </c>
      <c r="AZ94" s="115"/>
      <c r="BA94" s="120">
        <f t="shared" si="5"/>
        <v>3.4940525905331783</v>
      </c>
      <c r="BB94" s="120">
        <f t="shared" si="11"/>
        <v>-0.43896068214826212</v>
      </c>
      <c r="BC94" s="115"/>
      <c r="BD94" s="120">
        <f t="shared" si="6"/>
        <v>10.537143785496838</v>
      </c>
      <c r="BE94" s="120">
        <f t="shared" si="12"/>
        <v>-0.59446887037317353</v>
      </c>
      <c r="BG94" s="119">
        <v>0.99</v>
      </c>
      <c r="BH94" s="120">
        <f t="shared" si="7"/>
        <v>7.7053522766646658</v>
      </c>
      <c r="BI94" s="120">
        <f t="shared" si="13"/>
        <v>-0.30335922352220912</v>
      </c>
      <c r="BJ94" s="115"/>
      <c r="BK94" s="120">
        <f t="shared" si="8"/>
        <v>6.1218657023138672</v>
      </c>
      <c r="BL94" s="120">
        <f t="shared" si="14"/>
        <v>-0.32574354734513111</v>
      </c>
      <c r="BM94" s="115"/>
      <c r="BN94" s="120">
        <f t="shared" si="9"/>
        <v>9.6984247277852713</v>
      </c>
      <c r="BO94" s="120">
        <f t="shared" si="15"/>
        <v>-0.24936481864509474</v>
      </c>
    </row>
    <row r="95" spans="1:67" ht="11.25" customHeight="1" x14ac:dyDescent="0.2">
      <c r="A95" s="88"/>
      <c r="G95" s="61"/>
      <c r="H95" s="169"/>
      <c r="I95" s="164"/>
      <c r="N95" s="170"/>
      <c r="O95" s="170"/>
      <c r="P95" s="170"/>
      <c r="Q95" s="170"/>
      <c r="R95" s="170"/>
      <c r="S95" s="170"/>
      <c r="T95" s="170"/>
      <c r="U95" s="170"/>
      <c r="V95" s="163"/>
      <c r="W95" s="126"/>
      <c r="X95" s="126"/>
      <c r="Y95" s="126"/>
      <c r="Z95" s="126"/>
      <c r="AA95" s="104"/>
      <c r="AB95" s="82"/>
      <c r="AD95" s="112">
        <v>0.12</v>
      </c>
      <c r="AE95" s="113">
        <f t="shared" si="0"/>
        <v>0.17896190658066921</v>
      </c>
      <c r="AF95" s="113">
        <f t="shared" si="1"/>
        <v>-5.8961906580669216E-2</v>
      </c>
      <c r="AN95" s="112">
        <v>0.12</v>
      </c>
      <c r="AO95" s="113">
        <f t="shared" si="2"/>
        <v>0.14412111008950854</v>
      </c>
      <c r="AP95" s="113">
        <f t="shared" si="3"/>
        <v>-2.4121110089508541E-2</v>
      </c>
      <c r="AW95" s="264" t="s">
        <v>119</v>
      </c>
      <c r="AX95" s="264"/>
      <c r="AY95" s="121">
        <f>SUM(AY85:AY94)</f>
        <v>-9.5140848861202407</v>
      </c>
      <c r="BB95" s="121">
        <f>SUM(BB85:BB94)</f>
        <v>-9.1817215962182139</v>
      </c>
      <c r="BE95" s="121">
        <f>SUM(BE85:BE94)</f>
        <v>-8.6169464236183408</v>
      </c>
      <c r="BG95" s="264" t="s">
        <v>119</v>
      </c>
      <c r="BH95" s="264"/>
      <c r="BI95" s="121">
        <f>SUM(BI85:BI94)</f>
        <v>-4.0274243890798722</v>
      </c>
      <c r="BL95" s="121">
        <f>SUM(BL85:BL94)</f>
        <v>-4.6439308510618549</v>
      </c>
      <c r="BO95" s="121">
        <f>SUM(BO85:BO94)</f>
        <v>-3.0881858686294912</v>
      </c>
    </row>
    <row r="96" spans="1:67" ht="11.25" customHeight="1" x14ac:dyDescent="0.2">
      <c r="A96" s="88"/>
      <c r="C96" s="179" t="s">
        <v>50</v>
      </c>
      <c r="D96" s="180">
        <f>E53</f>
        <v>1000</v>
      </c>
      <c r="G96" s="61"/>
      <c r="H96" s="169"/>
      <c r="I96" s="97"/>
      <c r="L96" s="163"/>
      <c r="M96" s="95"/>
      <c r="N96" s="164"/>
      <c r="O96" s="164"/>
      <c r="P96" s="164"/>
      <c r="Q96" s="164"/>
      <c r="R96" s="164"/>
      <c r="S96" s="164"/>
      <c r="T96" s="164"/>
      <c r="U96" s="164"/>
      <c r="V96" s="163"/>
      <c r="W96" s="126"/>
      <c r="AA96" s="104"/>
      <c r="AB96" s="82"/>
      <c r="AD96" s="112">
        <v>0.13</v>
      </c>
      <c r="AE96" s="113">
        <f t="shared" si="0"/>
        <v>0.19281188941410951</v>
      </c>
      <c r="AF96" s="113">
        <f t="shared" si="1"/>
        <v>-6.2811889414109506E-2</v>
      </c>
      <c r="AN96" s="112">
        <v>0.13</v>
      </c>
      <c r="AO96" s="113">
        <f t="shared" si="2"/>
        <v>0.15577758076410908</v>
      </c>
      <c r="AP96" s="113">
        <f t="shared" si="3"/>
        <v>-2.5777580764109076E-2</v>
      </c>
    </row>
    <row r="97" spans="1:42" ht="11.25" customHeight="1" x14ac:dyDescent="0.2">
      <c r="A97" s="88"/>
      <c r="C97" s="179" t="s">
        <v>131</v>
      </c>
      <c r="D97" s="180">
        <f>(C90*E90)/D96</f>
        <v>1128.768</v>
      </c>
      <c r="G97" s="61"/>
      <c r="H97" s="163"/>
      <c r="I97" s="97"/>
      <c r="L97" s="163"/>
      <c r="M97" s="95"/>
      <c r="N97" s="164"/>
      <c r="O97" s="164"/>
      <c r="P97" s="164"/>
      <c r="Q97" s="164"/>
      <c r="R97" s="164"/>
      <c r="S97" s="164"/>
      <c r="T97" s="164"/>
      <c r="U97" s="164"/>
      <c r="V97" s="163"/>
      <c r="W97" s="126"/>
      <c r="AA97" s="104"/>
      <c r="AB97" s="82"/>
      <c r="AD97" s="112">
        <v>0.14000000000000001</v>
      </c>
      <c r="AE97" s="113">
        <f t="shared" si="0"/>
        <v>0.2065103319555113</v>
      </c>
      <c r="AF97" s="113">
        <f t="shared" si="1"/>
        <v>-6.6510331955511287E-2</v>
      </c>
      <c r="AN97" s="112">
        <v>0.14000000000000001</v>
      </c>
      <c r="AO97" s="113">
        <f t="shared" si="2"/>
        <v>0.16738130791905786</v>
      </c>
      <c r="AP97" s="113">
        <f t="shared" si="3"/>
        <v>-2.7381307919057851E-2</v>
      </c>
    </row>
    <row r="98" spans="1:42" ht="11.25" customHeight="1" x14ac:dyDescent="0.2">
      <c r="A98" s="88"/>
      <c r="C98" s="179" t="s">
        <v>132</v>
      </c>
      <c r="D98" s="180">
        <f>(C94*E94)/D96</f>
        <v>1696.048</v>
      </c>
      <c r="G98" s="61"/>
      <c r="O98" s="59"/>
      <c r="AA98" s="104"/>
      <c r="AB98" s="82"/>
      <c r="AD98" s="112">
        <v>0.15</v>
      </c>
      <c r="AE98" s="113">
        <f t="shared" si="0"/>
        <v>0.2200596236653122</v>
      </c>
      <c r="AF98" s="113">
        <f t="shared" si="1"/>
        <v>-7.005962366531221E-2</v>
      </c>
      <c r="AN98" s="112">
        <v>0.15</v>
      </c>
      <c r="AO98" s="113">
        <f t="shared" si="2"/>
        <v>0.17893263594657724</v>
      </c>
      <c r="AP98" s="113">
        <f t="shared" si="3"/>
        <v>-2.8932635946577245E-2</v>
      </c>
    </row>
    <row r="99" spans="1:42" ht="11.25" customHeight="1" x14ac:dyDescent="0.2">
      <c r="A99" s="88"/>
      <c r="G99" s="61"/>
      <c r="O99" s="59"/>
      <c r="AA99" s="104"/>
      <c r="AB99" s="82"/>
      <c r="AD99" s="112">
        <v>0.16</v>
      </c>
      <c r="AE99" s="113">
        <f t="shared" si="0"/>
        <v>0.23346210532164849</v>
      </c>
      <c r="AF99" s="113">
        <f t="shared" si="1"/>
        <v>-7.3462105321648485E-2</v>
      </c>
      <c r="AN99" s="112">
        <v>0.16</v>
      </c>
      <c r="AO99" s="113">
        <f t="shared" si="2"/>
        <v>0.19043190632835838</v>
      </c>
      <c r="AP99" s="113">
        <f t="shared" si="3"/>
        <v>-3.0431906328358377E-2</v>
      </c>
    </row>
    <row r="100" spans="1:42" ht="11.25" customHeight="1" x14ac:dyDescent="0.2">
      <c r="A100" s="88"/>
      <c r="G100" s="61"/>
      <c r="O100" s="59"/>
      <c r="AA100" s="126"/>
      <c r="AB100" s="82"/>
      <c r="AD100" s="112">
        <v>0.17</v>
      </c>
      <c r="AE100" s="113">
        <f t="shared" si="0"/>
        <v>0.2467200702286835</v>
      </c>
      <c r="AF100" s="113">
        <f t="shared" si="1"/>
        <v>-7.672007022868349E-2</v>
      </c>
      <c r="AN100" s="112">
        <v>0.17</v>
      </c>
      <c r="AO100" s="113">
        <f t="shared" si="2"/>
        <v>0.20187945766558166</v>
      </c>
      <c r="AP100" s="113">
        <f t="shared" si="3"/>
        <v>-3.1879457665581645E-2</v>
      </c>
    </row>
    <row r="101" spans="1:42" ht="11.25" customHeight="1" x14ac:dyDescent="0.25">
      <c r="A101" s="88"/>
      <c r="B101" s="62">
        <v>2019</v>
      </c>
      <c r="D101" s="63" t="s">
        <v>50</v>
      </c>
      <c r="E101" s="64">
        <f>E53</f>
        <v>1000</v>
      </c>
      <c r="F101" s="64"/>
      <c r="G101" s="61"/>
      <c r="J101" s="65"/>
      <c r="K101" s="66"/>
      <c r="O101" s="59"/>
      <c r="AA101" s="126"/>
      <c r="AB101" s="82"/>
      <c r="AD101" s="112">
        <v>0.18</v>
      </c>
      <c r="AE101" s="113">
        <f t="shared" si="0"/>
        <v>0.25983576538971648</v>
      </c>
      <c r="AF101" s="113">
        <f t="shared" si="1"/>
        <v>-7.9835765389716484E-2</v>
      </c>
      <c r="AN101" s="112">
        <v>0.18</v>
      </c>
      <c r="AO101" s="113">
        <f t="shared" si="2"/>
        <v>0.21327562570857386</v>
      </c>
      <c r="AP101" s="113">
        <f t="shared" si="3"/>
        <v>-3.3275625708573869E-2</v>
      </c>
    </row>
    <row r="102" spans="1:42" ht="11.25" customHeight="1" x14ac:dyDescent="0.2">
      <c r="A102" s="88"/>
      <c r="G102" s="61"/>
      <c r="O102" s="59"/>
      <c r="AA102" s="126"/>
      <c r="AB102" s="82"/>
      <c r="AD102" s="112">
        <v>0.19</v>
      </c>
      <c r="AE102" s="113">
        <f t="shared" si="0"/>
        <v>0.2728113926462537</v>
      </c>
      <c r="AF102" s="113">
        <f t="shared" si="1"/>
        <v>-8.2811392646253701E-2</v>
      </c>
      <c r="AN102" s="112">
        <v>0.19</v>
      </c>
      <c r="AO102" s="113">
        <f t="shared" si="2"/>
        <v>0.22462074338611254</v>
      </c>
      <c r="AP102" s="113">
        <f t="shared" si="3"/>
        <v>-3.462074338611254E-2</v>
      </c>
    </row>
    <row r="103" spans="1:42" ht="11.25" customHeight="1" x14ac:dyDescent="0.2">
      <c r="A103" s="88"/>
      <c r="B103" s="256" t="s">
        <v>51</v>
      </c>
      <c r="C103" s="258" t="s">
        <v>52</v>
      </c>
      <c r="D103" s="260" t="s">
        <v>53</v>
      </c>
      <c r="E103" s="258" t="s">
        <v>54</v>
      </c>
      <c r="F103" s="262" t="s">
        <v>55</v>
      </c>
      <c r="G103" s="262" t="s">
        <v>56</v>
      </c>
      <c r="H103" s="262" t="s">
        <v>57</v>
      </c>
      <c r="I103" s="258" t="s">
        <v>58</v>
      </c>
      <c r="J103" s="262" t="s">
        <v>59</v>
      </c>
      <c r="K103" s="262" t="s">
        <v>60</v>
      </c>
      <c r="L103" s="262" t="s">
        <v>61</v>
      </c>
      <c r="M103" s="258" t="s">
        <v>62</v>
      </c>
      <c r="N103" s="248" t="s">
        <v>63</v>
      </c>
      <c r="O103" s="248" t="s">
        <v>64</v>
      </c>
      <c r="P103" s="248" t="s">
        <v>65</v>
      </c>
      <c r="Q103" s="265" t="s">
        <v>66</v>
      </c>
      <c r="R103" s="267" t="s">
        <v>133</v>
      </c>
      <c r="S103" s="267" t="s">
        <v>134</v>
      </c>
      <c r="T103" s="267" t="s">
        <v>135</v>
      </c>
      <c r="U103" s="265" t="s">
        <v>70</v>
      </c>
      <c r="V103" s="258" t="s">
        <v>71</v>
      </c>
      <c r="W103" s="258" t="s">
        <v>72</v>
      </c>
      <c r="X103" s="269" t="s">
        <v>73</v>
      </c>
      <c r="Y103" s="269" t="s">
        <v>74</v>
      </c>
      <c r="Z103" s="269" t="s">
        <v>75</v>
      </c>
      <c r="AA103" s="126"/>
      <c r="AB103" s="82"/>
      <c r="AD103" s="112">
        <v>0.2</v>
      </c>
      <c r="AE103" s="113">
        <f t="shared" si="0"/>
        <v>0.28564910978416902</v>
      </c>
      <c r="AF103" s="113">
        <f t="shared" si="1"/>
        <v>-8.5649109784169009E-2</v>
      </c>
      <c r="AN103" s="112">
        <v>0.2</v>
      </c>
      <c r="AO103" s="113">
        <f t="shared" si="2"/>
        <v>0.2359151408343628</v>
      </c>
      <c r="AP103" s="113">
        <f t="shared" si="3"/>
        <v>-3.5915140834362785E-2</v>
      </c>
    </row>
    <row r="104" spans="1:42" ht="11.25" customHeight="1" x14ac:dyDescent="0.2">
      <c r="A104" s="88"/>
      <c r="B104" s="257"/>
      <c r="C104" s="259"/>
      <c r="D104" s="261"/>
      <c r="E104" s="259"/>
      <c r="F104" s="263"/>
      <c r="G104" s="263"/>
      <c r="H104" s="263"/>
      <c r="I104" s="259"/>
      <c r="J104" s="263"/>
      <c r="K104" s="263"/>
      <c r="L104" s="263"/>
      <c r="M104" s="259"/>
      <c r="N104" s="249"/>
      <c r="O104" s="249"/>
      <c r="P104" s="249"/>
      <c r="Q104" s="266"/>
      <c r="R104" s="268"/>
      <c r="S104" s="268"/>
      <c r="T104" s="268"/>
      <c r="U104" s="266"/>
      <c r="V104" s="259"/>
      <c r="W104" s="259"/>
      <c r="X104" s="270"/>
      <c r="Y104" s="270"/>
      <c r="Z104" s="270"/>
      <c r="AA104" s="126"/>
      <c r="AB104" s="82"/>
      <c r="AD104" s="112">
        <v>0.21</v>
      </c>
      <c r="AE104" s="113">
        <f t="shared" si="0"/>
        <v>0.29835103160804338</v>
      </c>
      <c r="AF104" s="113">
        <f t="shared" si="1"/>
        <v>-8.835103160804339E-2</v>
      </c>
      <c r="AN104" s="112">
        <v>0.21</v>
      </c>
      <c r="AO104" s="113">
        <f t="shared" si="2"/>
        <v>0.24715914542548048</v>
      </c>
      <c r="AP104" s="113">
        <f t="shared" si="3"/>
        <v>-3.7159145425480489E-2</v>
      </c>
    </row>
    <row r="105" spans="1:42" ht="11.25" customHeight="1" x14ac:dyDescent="0.2">
      <c r="A105" s="88"/>
      <c r="B105" s="181" t="s">
        <v>139</v>
      </c>
      <c r="C105" s="182" t="s">
        <v>29</v>
      </c>
      <c r="D105" s="183" t="s">
        <v>30</v>
      </c>
      <c r="E105" s="182" t="s">
        <v>33</v>
      </c>
      <c r="F105" s="78"/>
      <c r="G105" s="79"/>
      <c r="H105" s="79">
        <v>0</v>
      </c>
      <c r="I105" s="59">
        <v>0</v>
      </c>
      <c r="J105" s="80"/>
      <c r="K105" s="79"/>
      <c r="L105" s="79">
        <v>0</v>
      </c>
      <c r="O105" s="59"/>
      <c r="Q105" s="81"/>
      <c r="R105" s="81"/>
      <c r="S105" s="81"/>
      <c r="T105" s="81"/>
      <c r="U105" s="81"/>
      <c r="V105" s="82">
        <f>(EXP(H105/($W$132-H105))-1)/(EXP(1/($W$132-1))-1)</f>
        <v>0</v>
      </c>
      <c r="W105" s="82">
        <f>(L105-V105)^2</f>
        <v>0</v>
      </c>
      <c r="X105" s="82"/>
      <c r="Y105" s="82"/>
      <c r="Z105" s="82"/>
      <c r="AA105" s="126"/>
      <c r="AB105" s="82"/>
      <c r="AD105" s="112">
        <v>0.22</v>
      </c>
      <c r="AE105" s="113">
        <f t="shared" si="0"/>
        <v>0.31091923098473145</v>
      </c>
      <c r="AF105" s="113">
        <f t="shared" si="1"/>
        <v>-9.0919230984731453E-2</v>
      </c>
      <c r="AN105" s="112">
        <v>0.22</v>
      </c>
      <c r="AO105" s="113">
        <f t="shared" si="2"/>
        <v>0.25835308179585598</v>
      </c>
      <c r="AP105" s="113">
        <f t="shared" si="3"/>
        <v>-3.8353081795855976E-2</v>
      </c>
    </row>
    <row r="106" spans="1:42" ht="11.25" customHeight="1" x14ac:dyDescent="0.2">
      <c r="A106" s="88"/>
      <c r="B106" s="89" t="s">
        <v>19</v>
      </c>
      <c r="C106" s="90">
        <v>21849</v>
      </c>
      <c r="D106" s="91">
        <v>54.8</v>
      </c>
      <c r="E106" s="92">
        <v>9.9499999999999993</v>
      </c>
      <c r="F106" s="93">
        <f>C106/$C$138</f>
        <v>0.35621240034563151</v>
      </c>
      <c r="G106" s="94">
        <f>C106/$C$130</f>
        <v>3.8598449984895568E-2</v>
      </c>
      <c r="H106" s="94">
        <f>H105+G106</f>
        <v>3.8598449984895568E-2</v>
      </c>
      <c r="I106" s="95">
        <f>(H105+H106)/2</f>
        <v>1.9299224992447784E-2</v>
      </c>
      <c r="J106" s="96">
        <f>E106*C106/$E$101</f>
        <v>217.39755</v>
      </c>
      <c r="K106" s="94">
        <f>J106/$J$130</f>
        <v>3.9913473224338664E-2</v>
      </c>
      <c r="L106" s="94">
        <f>L105+K106</f>
        <v>3.9913473224338664E-2</v>
      </c>
      <c r="M106" s="95">
        <f>(H105*L106)-(L105*H106)</f>
        <v>0</v>
      </c>
      <c r="N106" s="97">
        <f>SQRT(C106)</f>
        <v>147.81407240178453</v>
      </c>
      <c r="O106" s="97">
        <f>N106*I106</f>
        <v>2.8526970403320062</v>
      </c>
      <c r="P106" s="98">
        <f>E106*N106</f>
        <v>1470.7500203977559</v>
      </c>
      <c r="Q106" s="99">
        <f>IF(E106=0,LN(E106+0.001),LN(E106))</f>
        <v>2.2975725511705014</v>
      </c>
      <c r="R106" s="100">
        <f>SQRT(C106)</f>
        <v>147.81407240178453</v>
      </c>
      <c r="S106" s="100">
        <f>R106*I106</f>
        <v>2.8526970403320062</v>
      </c>
      <c r="T106" s="101">
        <f>Q106*R106</f>
        <v>339.61355542706929</v>
      </c>
      <c r="U106" s="100">
        <f>IF($BO$57&gt;2.5,EXP($BH$75)*EXP($BH$76*I106),$AN$75+$AN$76*I106)</f>
        <v>11.56063647920953</v>
      </c>
      <c r="V106" s="82">
        <f>(EXP(H106/($W$132-H106))-1)/(EXP(1/($W$132-1))-1)</f>
        <v>4.7229163039410514E-2</v>
      </c>
      <c r="W106" s="82">
        <f>(L106-V106)^2</f>
        <v>5.3519317470346006E-5</v>
      </c>
      <c r="X106" s="102">
        <f>L106/$E$130</f>
        <v>4.1480701931053262E-3</v>
      </c>
      <c r="Y106" s="103">
        <f>(E106/$E$130)*(2*I106-1-$AP$185)+2-X105-X106</f>
        <v>1.0744870499918044</v>
      </c>
      <c r="Z106" s="103">
        <f>G106*Y106^2</f>
        <v>4.4562775907973154E-2</v>
      </c>
      <c r="AA106" s="126"/>
      <c r="AB106" s="82"/>
      <c r="AD106" s="112">
        <v>0.23</v>
      </c>
      <c r="AE106" s="113">
        <f t="shared" si="0"/>
        <v>0.32335573985716609</v>
      </c>
      <c r="AF106" s="113">
        <f t="shared" si="1"/>
        <v>-9.3355739857166081E-2</v>
      </c>
      <c r="AN106" s="112">
        <v>0.23</v>
      </c>
      <c r="AO106" s="113">
        <f t="shared" si="2"/>
        <v>0.26949727187403144</v>
      </c>
      <c r="AP106" s="113">
        <f t="shared" si="3"/>
        <v>-3.9497271874031431E-2</v>
      </c>
    </row>
    <row r="107" spans="1:42" ht="11.25" customHeight="1" x14ac:dyDescent="0.2">
      <c r="A107" s="88"/>
      <c r="B107" s="105" t="s">
        <v>28</v>
      </c>
      <c r="C107" s="90">
        <v>8649</v>
      </c>
      <c r="D107" s="91">
        <v>51.1</v>
      </c>
      <c r="E107" s="106">
        <v>11.59</v>
      </c>
      <c r="F107" s="93">
        <f>C107/$C$138</f>
        <v>0.1410078745292401</v>
      </c>
      <c r="G107" s="94">
        <f>C107/$C$130</f>
        <v>1.5279326006653016E-2</v>
      </c>
      <c r="H107" s="94">
        <f>H106+G107</f>
        <v>5.3877775991548582E-2</v>
      </c>
      <c r="I107" s="95">
        <f>(H106+H107)/2</f>
        <v>4.6238112988222071E-2</v>
      </c>
      <c r="J107" s="96">
        <f>E107*C107/$E$101</f>
        <v>100.24191</v>
      </c>
      <c r="K107" s="94">
        <f>J107/$J$130</f>
        <v>1.8404084088075354E-2</v>
      </c>
      <c r="L107" s="94">
        <f>L106+K107</f>
        <v>5.8317557312414017E-2</v>
      </c>
      <c r="M107" s="95">
        <f>(H106*L107)-(L106*H107)</f>
        <v>1.0051814973890266E-4</v>
      </c>
      <c r="N107" s="97">
        <f>SQRT(C107)</f>
        <v>93</v>
      </c>
      <c r="O107" s="97">
        <f>N107*I107</f>
        <v>4.300144507904653</v>
      </c>
      <c r="P107" s="98">
        <f>E107*N107</f>
        <v>1077.8699999999999</v>
      </c>
      <c r="Q107" s="99">
        <f t="shared" ref="Q107" si="16">IF(E107=0,LN(E107+0.001),LN(E107))</f>
        <v>2.4501426573516603</v>
      </c>
      <c r="R107" s="100">
        <f t="shared" ref="R107" si="17">SQRT(C107)</f>
        <v>93</v>
      </c>
      <c r="S107" s="100">
        <f t="shared" ref="S107" si="18">R107*I107</f>
        <v>4.300144507904653</v>
      </c>
      <c r="T107" s="107">
        <f t="shared" ref="T107" si="19">Q107*R107</f>
        <v>227.8632671337044</v>
      </c>
      <c r="U107" s="100">
        <f t="shared" ref="U107" si="20">IF($BO$57&gt;2.5,EXP($BH$75)*EXP($BH$76*I107),$AN$75+$AN$76*I107)</f>
        <v>11.452003633087788</v>
      </c>
      <c r="V107" s="82">
        <f>(EXP(H107/($W$132-H107))-1)/(EXP(1/($W$132-1))-1)</f>
        <v>6.5693147012460137E-2</v>
      </c>
      <c r="W107" s="82">
        <f>(L107-V107)^2</f>
        <v>5.4399323423426419E-5</v>
      </c>
      <c r="X107" s="102">
        <f>L107/$E$130</f>
        <v>6.0607434452691466E-3</v>
      </c>
      <c r="Y107" s="103">
        <f>(E107/$E$130)*(2*I107-1-$AP$185)+2-X106-X107</f>
        <v>0.98145941091333799</v>
      </c>
      <c r="Z107" s="103">
        <f>G107*Y107^2</f>
        <v>1.4718002917563915E-2</v>
      </c>
      <c r="AB107" s="82"/>
      <c r="AD107" s="112">
        <v>0.24</v>
      </c>
      <c r="AE107" s="113">
        <f t="shared" si="0"/>
        <v>0.33566255022937003</v>
      </c>
      <c r="AF107" s="113">
        <f t="shared" si="1"/>
        <v>-9.5662550229370036E-2</v>
      </c>
      <c r="AN107" s="112">
        <v>0.24</v>
      </c>
      <c r="AO107" s="113">
        <f t="shared" si="2"/>
        <v>0.28059203490827167</v>
      </c>
      <c r="AP107" s="113">
        <f t="shared" si="3"/>
        <v>-4.0592034908271679E-2</v>
      </c>
    </row>
    <row r="108" spans="1:42" ht="11.25" customHeight="1" x14ac:dyDescent="0.2">
      <c r="A108" s="88"/>
      <c r="B108" s="105" t="s">
        <v>5</v>
      </c>
      <c r="C108" s="90">
        <v>8793</v>
      </c>
      <c r="D108" s="91">
        <v>45.8</v>
      </c>
      <c r="E108" s="106">
        <v>11.59</v>
      </c>
      <c r="F108" s="93">
        <f>C108/$C$138</f>
        <v>0.1433555602654189</v>
      </c>
      <c r="G108" s="94">
        <f t="shared" ref="G108:G128" si="21">C108/$C$130</f>
        <v>1.5533716450052026E-2</v>
      </c>
      <c r="H108" s="94">
        <f t="shared" ref="H108:H128" si="22">H107+G108</f>
        <v>6.9411492441600608E-2</v>
      </c>
      <c r="I108" s="95">
        <f t="shared" ref="I108:I128" si="23">(H107+H108)/2</f>
        <v>6.1644634216574595E-2</v>
      </c>
      <c r="J108" s="96">
        <f t="shared" ref="J108:J128" si="24">E108*C108/$E$101</f>
        <v>101.91086999999999</v>
      </c>
      <c r="K108" s="94">
        <f t="shared" ref="K108:K128" si="25">J108/$J$130</f>
        <v>1.8710499640010009E-2</v>
      </c>
      <c r="L108" s="94">
        <f t="shared" ref="L108:L128" si="26">L107+K108</f>
        <v>7.7028056952424026E-2</v>
      </c>
      <c r="M108" s="95">
        <f t="shared" ref="M108:M128" si="27">(H107*L108)-(L107*H108)</f>
        <v>1.021917089437125E-4</v>
      </c>
      <c r="N108" s="97">
        <f t="shared" ref="N108:N128" si="28">SQRT(C108)</f>
        <v>93.770997648526702</v>
      </c>
      <c r="O108" s="97">
        <f t="shared" ref="O108:O128" si="29">N108*I108</f>
        <v>5.7804788501667055</v>
      </c>
      <c r="P108" s="98">
        <f t="shared" ref="P108:P128" si="30">E108*N108</f>
        <v>1086.8058627464245</v>
      </c>
      <c r="Q108" s="99">
        <f t="shared" ref="Q108:Q128" si="31">IF(E108=0,LN(E108+0.001),LN(E108))</f>
        <v>2.4501426573516603</v>
      </c>
      <c r="R108" s="100">
        <f t="shared" ref="R108:R128" si="32">SQRT(C108)</f>
        <v>93.770997648526702</v>
      </c>
      <c r="S108" s="100">
        <f t="shared" ref="S108:S128" si="33">R108*I108</f>
        <v>5.7804788501667055</v>
      </c>
      <c r="T108" s="107">
        <f t="shared" ref="T108:T128" si="34">Q108*R108</f>
        <v>229.75232136107749</v>
      </c>
      <c r="U108" s="100">
        <f t="shared" ref="U108:U128" si="35">IF($BO$57&gt;2.5,EXP($BH$75)*EXP($BH$76*I108),$AN$75+$AN$76*I108)</f>
        <v>11.389875818081707</v>
      </c>
      <c r="V108" s="82">
        <f t="shared" ref="V108:V128" si="36">(EXP(H108/($W$132-H108))-1)/(EXP(1/($W$132-1))-1)</f>
        <v>8.4331814253337467E-2</v>
      </c>
      <c r="W108" s="82">
        <f t="shared" ref="W108:W128" si="37">(L108-V108)^2</f>
        <v>5.3344870710646395E-5</v>
      </c>
      <c r="X108" s="102">
        <f t="shared" ref="X108:X128" si="38">L108/$E$130</f>
        <v>8.0052614133899087E-3</v>
      </c>
      <c r="Y108" s="103">
        <f t="shared" ref="Y108:Y128" si="39">(E108/$E$130)*(2*I108-1-$AP$185)+2-X107-X108</f>
        <v>1.0147168034211389</v>
      </c>
      <c r="Z108" s="103">
        <f t="shared" ref="Z108:Z128" si="40">G108*Y108^2</f>
        <v>1.5994294111991627E-2</v>
      </c>
      <c r="AB108" s="82"/>
      <c r="AD108" s="112">
        <v>0.25</v>
      </c>
      <c r="AE108" s="113">
        <f t="shared" si="0"/>
        <v>0.34784161512361705</v>
      </c>
      <c r="AF108" s="113">
        <f t="shared" si="1"/>
        <v>-9.7841615123617054E-2</v>
      </c>
      <c r="AN108" s="112">
        <v>0.25</v>
      </c>
      <c r="AO108" s="113">
        <f t="shared" si="2"/>
        <v>0.29163768749381119</v>
      </c>
      <c r="AP108" s="113">
        <f t="shared" si="3"/>
        <v>-4.1637687493811193E-2</v>
      </c>
    </row>
    <row r="109" spans="1:42" ht="11.25" customHeight="1" x14ac:dyDescent="0.2">
      <c r="A109" s="88"/>
      <c r="B109" s="105" t="s">
        <v>22</v>
      </c>
      <c r="C109" s="90">
        <v>6341</v>
      </c>
      <c r="D109" s="91">
        <v>42</v>
      </c>
      <c r="E109" s="106">
        <v>9.9499999999999993</v>
      </c>
      <c r="F109" s="93">
        <f>C109/$C$138</f>
        <v>0.10337968925770742</v>
      </c>
      <c r="G109" s="94">
        <f t="shared" si="21"/>
        <v>1.1202012511063335E-2</v>
      </c>
      <c r="H109" s="94">
        <f t="shared" si="22"/>
        <v>8.061350495266395E-2</v>
      </c>
      <c r="I109" s="95">
        <f t="shared" si="23"/>
        <v>7.5012498697132279E-2</v>
      </c>
      <c r="J109" s="96">
        <f t="shared" si="24"/>
        <v>63.092949999999995</v>
      </c>
      <c r="K109" s="94">
        <f t="shared" si="25"/>
        <v>1.1583657545678586E-2</v>
      </c>
      <c r="L109" s="94">
        <f t="shared" si="26"/>
        <v>8.8611714498102609E-2</v>
      </c>
      <c r="M109" s="95">
        <f t="shared" si="27"/>
        <v>-5.8830299505994825E-5</v>
      </c>
      <c r="N109" s="97">
        <f t="shared" si="28"/>
        <v>79.630396206473819</v>
      </c>
      <c r="O109" s="97">
        <f t="shared" si="29"/>
        <v>5.9732749916902446</v>
      </c>
      <c r="P109" s="98">
        <f t="shared" si="30"/>
        <v>792.32244225441445</v>
      </c>
      <c r="Q109" s="99">
        <f t="shared" si="31"/>
        <v>2.2975725511705014</v>
      </c>
      <c r="R109" s="100">
        <f t="shared" si="32"/>
        <v>79.630396206473819</v>
      </c>
      <c r="S109" s="100">
        <f t="shared" si="33"/>
        <v>5.9732749916902446</v>
      </c>
      <c r="T109" s="107">
        <f t="shared" si="34"/>
        <v>182.95661256282588</v>
      </c>
      <c r="U109" s="100">
        <f t="shared" si="35"/>
        <v>11.335969021137435</v>
      </c>
      <c r="V109" s="82">
        <f t="shared" si="36"/>
        <v>9.769065515843052E-2</v>
      </c>
      <c r="W109" s="82">
        <f t="shared" si="37"/>
        <v>8.2427163513755408E-5</v>
      </c>
      <c r="X109" s="102">
        <f t="shared" si="38"/>
        <v>9.2091111591211024E-3</v>
      </c>
      <c r="Y109" s="103">
        <f t="shared" si="39"/>
        <v>1.1766435225747285</v>
      </c>
      <c r="Z109" s="103">
        <f t="shared" si="40"/>
        <v>1.5509074068631385E-2</v>
      </c>
      <c r="AB109" s="82"/>
      <c r="AD109" s="112">
        <v>0.26</v>
      </c>
      <c r="AE109" s="113">
        <f t="shared" si="0"/>
        <v>0.35989484951063344</v>
      </c>
      <c r="AF109" s="113">
        <f t="shared" si="1"/>
        <v>-9.9894849510633432E-2</v>
      </c>
      <c r="AN109" s="112">
        <v>0.26</v>
      </c>
      <c r="AO109" s="113">
        <f t="shared" si="2"/>
        <v>0.30263454359977532</v>
      </c>
      <c r="AP109" s="113">
        <f t="shared" si="3"/>
        <v>-4.263454359977531E-2</v>
      </c>
    </row>
    <row r="110" spans="1:42" ht="11.25" customHeight="1" x14ac:dyDescent="0.2">
      <c r="A110" s="88"/>
      <c r="B110" s="184" t="s">
        <v>25</v>
      </c>
      <c r="C110" s="185">
        <v>15705</v>
      </c>
      <c r="D110" s="186">
        <v>42</v>
      </c>
      <c r="E110" s="187">
        <v>9.9499999999999993</v>
      </c>
      <c r="F110" s="93">
        <f>C110/$C$138</f>
        <v>0.25604447560200205</v>
      </c>
      <c r="G110" s="94">
        <f t="shared" si="21"/>
        <v>2.774445773320449E-2</v>
      </c>
      <c r="H110" s="94">
        <f t="shared" si="22"/>
        <v>0.10835796268586845</v>
      </c>
      <c r="I110" s="95">
        <f t="shared" si="23"/>
        <v>9.4485733819266199E-2</v>
      </c>
      <c r="J110" s="96">
        <f t="shared" si="24"/>
        <v>156.26474999999999</v>
      </c>
      <c r="K110" s="94">
        <f t="shared" si="25"/>
        <v>2.8689692754278854E-2</v>
      </c>
      <c r="L110" s="94">
        <f t="shared" si="26"/>
        <v>0.11730140725238146</v>
      </c>
      <c r="M110" s="95">
        <f t="shared" si="27"/>
        <v>-1.4570727862192774E-4</v>
      </c>
      <c r="N110" s="97">
        <f t="shared" si="28"/>
        <v>125.31959144523253</v>
      </c>
      <c r="O110" s="97">
        <f t="shared" si="29"/>
        <v>11.84091355963343</v>
      </c>
      <c r="P110" s="98">
        <f t="shared" si="30"/>
        <v>1246.9299348800637</v>
      </c>
      <c r="Q110" s="99">
        <f t="shared" si="31"/>
        <v>2.2975725511705014</v>
      </c>
      <c r="R110" s="100">
        <f t="shared" si="32"/>
        <v>125.31959144523253</v>
      </c>
      <c r="S110" s="100">
        <f t="shared" si="33"/>
        <v>11.84091355963343</v>
      </c>
      <c r="T110" s="107">
        <f t="shared" si="34"/>
        <v>287.93085342846786</v>
      </c>
      <c r="U110" s="100">
        <f t="shared" si="35"/>
        <v>11.257441913602516</v>
      </c>
      <c r="V110" s="82">
        <f t="shared" si="36"/>
        <v>0.13048369615548161</v>
      </c>
      <c r="W110" s="82">
        <f t="shared" si="37"/>
        <v>1.7377274072479738E-4</v>
      </c>
      <c r="X110" s="102">
        <f t="shared" si="38"/>
        <v>1.2190732395000051E-2</v>
      </c>
      <c r="Y110" s="103">
        <f t="shared" si="39"/>
        <v>1.2127314018930757</v>
      </c>
      <c r="Z110" s="103">
        <f t="shared" si="40"/>
        <v>4.0804258216060763E-2</v>
      </c>
      <c r="AB110" s="82"/>
      <c r="AD110" s="112">
        <v>0.27</v>
      </c>
      <c r="AE110" s="113">
        <f t="shared" si="0"/>
        <v>0.37182413121372498</v>
      </c>
      <c r="AF110" s="113">
        <f t="shared" si="1"/>
        <v>-0.10182413121372497</v>
      </c>
      <c r="AN110" s="112">
        <v>0.27</v>
      </c>
      <c r="AO110" s="113">
        <f t="shared" si="2"/>
        <v>0.31358291459577581</v>
      </c>
      <c r="AP110" s="113">
        <f t="shared" si="3"/>
        <v>-4.358291459577579E-2</v>
      </c>
    </row>
    <row r="111" spans="1:42" ht="11.25" customHeight="1" x14ac:dyDescent="0.2">
      <c r="A111" s="88"/>
      <c r="B111" s="105" t="s">
        <v>23</v>
      </c>
      <c r="C111" s="90">
        <v>36492</v>
      </c>
      <c r="D111" s="91">
        <v>38.9</v>
      </c>
      <c r="E111" s="106">
        <v>11.09</v>
      </c>
      <c r="F111" s="93">
        <f>C111/$C$139</f>
        <v>0.4857762809334274</v>
      </c>
      <c r="G111" s="94">
        <f t="shared" si="21"/>
        <v>6.4466778198032357E-2</v>
      </c>
      <c r="H111" s="94">
        <f t="shared" si="22"/>
        <v>0.17282474088390082</v>
      </c>
      <c r="I111" s="95">
        <f t="shared" si="23"/>
        <v>0.14059135178488463</v>
      </c>
      <c r="J111" s="96">
        <f t="shared" si="24"/>
        <v>404.69627999999994</v>
      </c>
      <c r="K111" s="94">
        <f t="shared" si="25"/>
        <v>7.4300902359614729E-2</v>
      </c>
      <c r="L111" s="94">
        <f t="shared" si="26"/>
        <v>0.1916023096119962</v>
      </c>
      <c r="M111" s="95">
        <f t="shared" si="27"/>
        <v>4.890506017531486E-4</v>
      </c>
      <c r="N111" s="97">
        <f t="shared" si="28"/>
        <v>191.02879364116814</v>
      </c>
      <c r="O111" s="97">
        <f t="shared" si="29"/>
        <v>26.8569963278476</v>
      </c>
      <c r="P111" s="98">
        <f t="shared" si="30"/>
        <v>2118.5093214805547</v>
      </c>
      <c r="Q111" s="99">
        <f t="shared" si="31"/>
        <v>2.4060438013622756</v>
      </c>
      <c r="R111" s="100">
        <f t="shared" si="32"/>
        <v>191.02879364116814</v>
      </c>
      <c r="S111" s="100">
        <f t="shared" si="33"/>
        <v>26.8569963278476</v>
      </c>
      <c r="T111" s="107">
        <f t="shared" si="34"/>
        <v>459.62364482204589</v>
      </c>
      <c r="U111" s="100">
        <f t="shared" si="35"/>
        <v>11.071517962228112</v>
      </c>
      <c r="V111" s="82">
        <f t="shared" si="36"/>
        <v>0.20510377261581439</v>
      </c>
      <c r="W111" s="82">
        <f t="shared" si="37"/>
        <v>1.8228950324347123E-4</v>
      </c>
      <c r="X111" s="102">
        <f t="shared" si="38"/>
        <v>1.9912569997717317E-2</v>
      </c>
      <c r="Y111" s="103">
        <f t="shared" si="39"/>
        <v>1.2205578215402004</v>
      </c>
      <c r="Z111" s="103">
        <f t="shared" si="40"/>
        <v>9.6040117466063168E-2</v>
      </c>
      <c r="AB111" s="82"/>
      <c r="AD111" s="112">
        <v>0.28000000000000003</v>
      </c>
      <c r="AE111" s="113">
        <f t="shared" si="0"/>
        <v>0.38363130178765376</v>
      </c>
      <c r="AF111" s="113">
        <f t="shared" si="1"/>
        <v>-0.10363130178765373</v>
      </c>
      <c r="AN111" s="112">
        <v>0.28000000000000003</v>
      </c>
      <c r="AO111" s="113">
        <f t="shared" si="2"/>
        <v>0.32448310927819335</v>
      </c>
      <c r="AP111" s="113">
        <f t="shared" si="3"/>
        <v>-4.4483109278193322E-2</v>
      </c>
    </row>
    <row r="112" spans="1:42" ht="11.25" customHeight="1" x14ac:dyDescent="0.2">
      <c r="A112" s="88"/>
      <c r="B112" s="105" t="s">
        <v>12</v>
      </c>
      <c r="C112" s="90">
        <v>13656</v>
      </c>
      <c r="D112" s="91">
        <v>36.5</v>
      </c>
      <c r="E112" s="106">
        <v>11.59</v>
      </c>
      <c r="F112" s="93">
        <f>C112/$C$139</f>
        <v>0.18178671742921421</v>
      </c>
      <c r="G112" s="94">
        <f t="shared" si="21"/>
        <v>2.4124693715672749E-2</v>
      </c>
      <c r="H112" s="94">
        <f t="shared" si="22"/>
        <v>0.19694943459957356</v>
      </c>
      <c r="I112" s="95">
        <f t="shared" si="23"/>
        <v>0.18488708774173718</v>
      </c>
      <c r="J112" s="96">
        <f t="shared" si="24"/>
        <v>158.27304000000001</v>
      </c>
      <c r="K112" s="94">
        <f t="shared" si="25"/>
        <v>2.905840817513667E-2</v>
      </c>
      <c r="L112" s="94">
        <f t="shared" si="26"/>
        <v>0.22066071778713287</v>
      </c>
      <c r="M112" s="95">
        <f t="shared" si="27"/>
        <v>3.9966482876170606E-4</v>
      </c>
      <c r="N112" s="97">
        <f t="shared" si="28"/>
        <v>116.85888926393234</v>
      </c>
      <c r="O112" s="97">
        <f t="shared" si="29"/>
        <v>21.605699712742606</v>
      </c>
      <c r="P112" s="98">
        <f t="shared" si="30"/>
        <v>1354.3945265689758</v>
      </c>
      <c r="Q112" s="99">
        <f t="shared" si="31"/>
        <v>2.4501426573516603</v>
      </c>
      <c r="R112" s="100">
        <f t="shared" si="32"/>
        <v>116.85888926393234</v>
      </c>
      <c r="S112" s="100">
        <f t="shared" si="33"/>
        <v>21.605699712742606</v>
      </c>
      <c r="T112" s="107">
        <f t="shared" si="34"/>
        <v>286.32094947629457</v>
      </c>
      <c r="U112" s="100">
        <f t="shared" si="35"/>
        <v>10.892892479661613</v>
      </c>
      <c r="V112" s="82">
        <f t="shared" si="36"/>
        <v>0.23247506763726156</v>
      </c>
      <c r="W112" s="82">
        <f t="shared" si="37"/>
        <v>1.3957886238123582E-4</v>
      </c>
      <c r="X112" s="102">
        <f t="shared" si="38"/>
        <v>2.2932510560967304E-2</v>
      </c>
      <c r="Y112" s="103">
        <f t="shared" si="39"/>
        <v>1.2828309908022457</v>
      </c>
      <c r="Z112" s="103">
        <f t="shared" si="40"/>
        <v>3.9700931303532395E-2</v>
      </c>
      <c r="AB112" s="82"/>
      <c r="AD112" s="112">
        <v>0.28999999999999998</v>
      </c>
      <c r="AE112" s="113">
        <f t="shared" si="0"/>
        <v>0.39531816737307696</v>
      </c>
      <c r="AF112" s="113">
        <f t="shared" si="1"/>
        <v>-0.10531816737307698</v>
      </c>
      <c r="AN112" s="112">
        <v>0.28999999999999998</v>
      </c>
      <c r="AO112" s="113">
        <f t="shared" si="2"/>
        <v>0.33533543389614734</v>
      </c>
      <c r="AP112" s="113">
        <f t="shared" si="3"/>
        <v>-4.5335433896147359E-2</v>
      </c>
    </row>
    <row r="113" spans="1:42" ht="11.25" customHeight="1" x14ac:dyDescent="0.2">
      <c r="A113" s="88"/>
      <c r="B113" s="105" t="s">
        <v>13</v>
      </c>
      <c r="C113" s="90">
        <v>18499</v>
      </c>
      <c r="D113" s="91">
        <v>35.4</v>
      </c>
      <c r="E113" s="106">
        <v>9.9499999999999993</v>
      </c>
      <c r="F113" s="93">
        <f>C113/$C$139</f>
        <v>0.24625604025505518</v>
      </c>
      <c r="G113" s="94">
        <f t="shared" si="21"/>
        <v>3.268033897526583E-2</v>
      </c>
      <c r="H113" s="94">
        <f t="shared" si="22"/>
        <v>0.22962977357483938</v>
      </c>
      <c r="I113" s="95">
        <f t="shared" si="23"/>
        <v>0.21328960408720649</v>
      </c>
      <c r="J113" s="96">
        <f t="shared" si="24"/>
        <v>184.06504999999999</v>
      </c>
      <c r="K113" s="94">
        <f t="shared" si="25"/>
        <v>3.3793736151633523E-2</v>
      </c>
      <c r="L113" s="94">
        <f t="shared" si="26"/>
        <v>0.25445445393876637</v>
      </c>
      <c r="M113" s="95">
        <f t="shared" si="27"/>
        <v>-5.5560982773758538E-4</v>
      </c>
      <c r="N113" s="97">
        <f t="shared" si="28"/>
        <v>136.01102896456595</v>
      </c>
      <c r="O113" s="97">
        <f t="shared" si="29"/>
        <v>29.009738519345845</v>
      </c>
      <c r="P113" s="98">
        <f t="shared" si="30"/>
        <v>1353.3097381974312</v>
      </c>
      <c r="Q113" s="99">
        <f t="shared" si="31"/>
        <v>2.2975725511705014</v>
      </c>
      <c r="R113" s="100">
        <f t="shared" si="32"/>
        <v>136.01102896456595</v>
      </c>
      <c r="S113" s="100">
        <f t="shared" si="33"/>
        <v>29.009738519345845</v>
      </c>
      <c r="T113" s="107">
        <f t="shared" si="34"/>
        <v>312.49520680544276</v>
      </c>
      <c r="U113" s="100">
        <f t="shared" si="35"/>
        <v>10.778357455494632</v>
      </c>
      <c r="V113" s="82">
        <f t="shared" si="36"/>
        <v>0.26908556755343871</v>
      </c>
      <c r="W113" s="82">
        <f t="shared" si="37"/>
        <v>2.1406948560545035E-4</v>
      </c>
      <c r="X113" s="102">
        <f t="shared" si="38"/>
        <v>2.6444577497772438E-2</v>
      </c>
      <c r="Y113" s="103">
        <f t="shared" si="39"/>
        <v>1.4304570338896037</v>
      </c>
      <c r="Z113" s="103">
        <f t="shared" si="40"/>
        <v>6.6870749020954856E-2</v>
      </c>
      <c r="AB113" s="82"/>
      <c r="AD113" s="112">
        <v>0.3</v>
      </c>
      <c r="AE113" s="113">
        <f t="shared" si="0"/>
        <v>0.40688649952733102</v>
      </c>
      <c r="AF113" s="113">
        <f t="shared" si="1"/>
        <v>-0.10688649952733104</v>
      </c>
      <c r="AN113" s="112">
        <v>0.3</v>
      </c>
      <c r="AO113" s="113">
        <f t="shared" si="2"/>
        <v>0.34614019217715064</v>
      </c>
      <c r="AP113" s="113">
        <f t="shared" si="3"/>
        <v>-4.6140192177150652E-2</v>
      </c>
    </row>
    <row r="114" spans="1:42" ht="11.25" customHeight="1" x14ac:dyDescent="0.2">
      <c r="A114" s="88"/>
      <c r="B114" s="105" t="s">
        <v>20</v>
      </c>
      <c r="C114" s="90">
        <v>2582</v>
      </c>
      <c r="D114" s="91">
        <v>34.799999999999997</v>
      </c>
      <c r="E114" s="106">
        <v>11.09</v>
      </c>
      <c r="F114" s="93">
        <f>C114/$C$139</f>
        <v>3.4371214440702333E-2</v>
      </c>
      <c r="G114" s="94">
        <f t="shared" si="21"/>
        <v>4.5613619781683535E-3</v>
      </c>
      <c r="H114" s="94">
        <f t="shared" si="22"/>
        <v>0.23419113555300775</v>
      </c>
      <c r="I114" s="95">
        <f t="shared" si="23"/>
        <v>0.23191045456392356</v>
      </c>
      <c r="J114" s="96">
        <f t="shared" si="24"/>
        <v>28.63438</v>
      </c>
      <c r="K114" s="94">
        <f t="shared" si="25"/>
        <v>5.2571777346411613E-3</v>
      </c>
      <c r="L114" s="94">
        <f t="shared" si="26"/>
        <v>0.25971163167340755</v>
      </c>
      <c r="M114" s="95">
        <f t="shared" si="27"/>
        <v>4.6545661476458944E-5</v>
      </c>
      <c r="N114" s="97">
        <f t="shared" si="28"/>
        <v>50.813384063650005</v>
      </c>
      <c r="O114" s="97">
        <f t="shared" si="29"/>
        <v>11.784154996132303</v>
      </c>
      <c r="P114" s="98">
        <f t="shared" si="30"/>
        <v>563.52042926587853</v>
      </c>
      <c r="Q114" s="99">
        <f t="shared" si="31"/>
        <v>2.4060438013622756</v>
      </c>
      <c r="R114" s="100">
        <f t="shared" si="32"/>
        <v>50.813384063650005</v>
      </c>
      <c r="S114" s="100">
        <f t="shared" si="33"/>
        <v>11.784154996132303</v>
      </c>
      <c r="T114" s="107">
        <f t="shared" si="34"/>
        <v>122.25922775258573</v>
      </c>
      <c r="U114" s="100">
        <f t="shared" si="35"/>
        <v>10.703267645372904</v>
      </c>
      <c r="V114" s="82">
        <f t="shared" si="36"/>
        <v>0.27415323585356227</v>
      </c>
      <c r="W114" s="82">
        <f t="shared" si="37"/>
        <v>2.0855993129626231E-4</v>
      </c>
      <c r="X114" s="102">
        <f t="shared" si="38"/>
        <v>2.6990937924447216E-2</v>
      </c>
      <c r="Y114" s="103">
        <f t="shared" si="39"/>
        <v>1.4097244709886774</v>
      </c>
      <c r="Z114" s="103">
        <f t="shared" si="40"/>
        <v>9.0648999541696525E-3</v>
      </c>
      <c r="AA114" s="271"/>
      <c r="AB114" s="82"/>
      <c r="AD114" s="112">
        <v>0.31</v>
      </c>
      <c r="AE114" s="113">
        <f t="shared" si="0"/>
        <v>0.4183380360323033</v>
      </c>
      <c r="AF114" s="113">
        <f t="shared" si="1"/>
        <v>-0.1083380360323033</v>
      </c>
      <c r="AN114" s="112">
        <v>0.31</v>
      </c>
      <c r="AO114" s="113">
        <f t="shared" si="2"/>
        <v>0.35689768535247079</v>
      </c>
      <c r="AP114" s="113">
        <f t="shared" si="3"/>
        <v>-4.6897685352470797E-2</v>
      </c>
    </row>
    <row r="115" spans="1:42" ht="11.25" customHeight="1" x14ac:dyDescent="0.2">
      <c r="A115" s="88"/>
      <c r="B115" s="184" t="s">
        <v>27</v>
      </c>
      <c r="C115" s="185">
        <v>3892</v>
      </c>
      <c r="D115" s="186">
        <v>32.299999999999997</v>
      </c>
      <c r="E115" s="187">
        <v>11.09</v>
      </c>
      <c r="F115" s="93">
        <f>C115/$C$139</f>
        <v>5.1809746941600884E-2</v>
      </c>
      <c r="G115" s="94">
        <f t="shared" si="21"/>
        <v>6.8756083729787885E-3</v>
      </c>
      <c r="H115" s="94">
        <f t="shared" si="22"/>
        <v>0.24106674392598654</v>
      </c>
      <c r="I115" s="95">
        <f t="shared" si="23"/>
        <v>0.23762893973949714</v>
      </c>
      <c r="J115" s="96">
        <f t="shared" si="24"/>
        <v>43.162279999999996</v>
      </c>
      <c r="K115" s="94">
        <f t="shared" si="25"/>
        <v>7.9244522630609587E-3</v>
      </c>
      <c r="L115" s="94">
        <f t="shared" si="26"/>
        <v>0.26763608393646848</v>
      </c>
      <c r="M115" s="95">
        <f t="shared" si="27"/>
        <v>7.0161004828178664E-5</v>
      </c>
      <c r="N115" s="97">
        <f t="shared" si="28"/>
        <v>62.385895841928885</v>
      </c>
      <c r="O115" s="97">
        <f t="shared" si="29"/>
        <v>14.824694283616264</v>
      </c>
      <c r="P115" s="98">
        <f t="shared" si="30"/>
        <v>691.85958488699134</v>
      </c>
      <c r="Q115" s="99">
        <f t="shared" si="31"/>
        <v>2.4060438013622756</v>
      </c>
      <c r="R115" s="100">
        <f t="shared" si="32"/>
        <v>62.385895841928885</v>
      </c>
      <c r="S115" s="100">
        <f t="shared" si="33"/>
        <v>14.824694283616264</v>
      </c>
      <c r="T115" s="107">
        <f t="shared" si="34"/>
        <v>150.10319798290556</v>
      </c>
      <c r="U115" s="100">
        <f t="shared" si="35"/>
        <v>10.680207475991562</v>
      </c>
      <c r="V115" s="82">
        <f t="shared" si="36"/>
        <v>0.28177265763766174</v>
      </c>
      <c r="W115" s="82">
        <f t="shared" si="37"/>
        <v>1.9984271600926879E-4</v>
      </c>
      <c r="X115" s="102">
        <f t="shared" si="38"/>
        <v>2.7814499032355128E-2</v>
      </c>
      <c r="Y115" s="103">
        <f t="shared" si="39"/>
        <v>1.4215361794517967</v>
      </c>
      <c r="Z115" s="103">
        <f t="shared" si="40"/>
        <v>1.3893989506635665E-2</v>
      </c>
      <c r="AA115" s="271"/>
      <c r="AB115" s="82"/>
      <c r="AD115" s="112">
        <v>0.32</v>
      </c>
      <c r="AE115" s="113">
        <f t="shared" ref="AE115:AE146" si="41">(EXP(AD115/($W$84-AD115))-1)/(EXP(1/($W$84-1))-1)</f>
        <v>0.42967448168011968</v>
      </c>
      <c r="AF115" s="113">
        <f t="shared" si="1"/>
        <v>-0.10967448168011967</v>
      </c>
      <c r="AN115" s="112">
        <v>0.32</v>
      </c>
      <c r="AO115" s="113">
        <f t="shared" ref="AO115:AO146" si="42">(EXP(AN115/($W$132-AN115))-1)/(EXP(1/($W$132-1))-1)</f>
        <v>0.36760821218218209</v>
      </c>
      <c r="AP115" s="113">
        <f t="shared" si="3"/>
        <v>-4.7608212182182086E-2</v>
      </c>
    </row>
    <row r="116" spans="1:42" ht="11.25" customHeight="1" x14ac:dyDescent="0.2">
      <c r="A116" s="88"/>
      <c r="B116" s="105" t="s">
        <v>10</v>
      </c>
      <c r="C116" s="90">
        <v>30216</v>
      </c>
      <c r="D116" s="91">
        <v>31.9</v>
      </c>
      <c r="E116" s="106">
        <v>11.09</v>
      </c>
      <c r="F116" s="93">
        <f>C116/$C$140</f>
        <v>0.29069219298667565</v>
      </c>
      <c r="G116" s="94">
        <f t="shared" si="21"/>
        <v>5.3379594706558856E-2</v>
      </c>
      <c r="H116" s="94">
        <f t="shared" si="22"/>
        <v>0.29444633863254538</v>
      </c>
      <c r="I116" s="95">
        <f t="shared" si="23"/>
        <v>0.26775654127926596</v>
      </c>
      <c r="J116" s="96">
        <f t="shared" si="24"/>
        <v>335.09544</v>
      </c>
      <c r="K116" s="94">
        <f t="shared" si="25"/>
        <v>6.1522417672314998E-2</v>
      </c>
      <c r="L116" s="94">
        <f t="shared" si="26"/>
        <v>0.32915850160878346</v>
      </c>
      <c r="M116" s="95">
        <f t="shared" si="27"/>
        <v>5.4470321734029215E-4</v>
      </c>
      <c r="N116" s="97">
        <f t="shared" si="28"/>
        <v>173.82750070112613</v>
      </c>
      <c r="O116" s="97">
        <f t="shared" si="29"/>
        <v>46.543450366952712</v>
      </c>
      <c r="P116" s="98">
        <f t="shared" si="30"/>
        <v>1927.7469827754887</v>
      </c>
      <c r="Q116" s="99">
        <f t="shared" si="31"/>
        <v>2.4060438013622756</v>
      </c>
      <c r="R116" s="100">
        <f t="shared" si="32"/>
        <v>173.82750070112613</v>
      </c>
      <c r="S116" s="100">
        <f t="shared" si="33"/>
        <v>46.543450366952712</v>
      </c>
      <c r="T116" s="107">
        <f t="shared" si="34"/>
        <v>418.23658056824115</v>
      </c>
      <c r="U116" s="100">
        <f t="shared" si="35"/>
        <v>10.558715931774881</v>
      </c>
      <c r="V116" s="82">
        <f t="shared" si="36"/>
        <v>0.34014545023200549</v>
      </c>
      <c r="W116" s="82">
        <f t="shared" si="37"/>
        <v>1.2071304004932037E-4</v>
      </c>
      <c r="X116" s="102">
        <f t="shared" si="38"/>
        <v>3.4208312608034863E-2</v>
      </c>
      <c r="Y116" s="103">
        <f t="shared" si="39"/>
        <v>1.483765674703585</v>
      </c>
      <c r="Z116" s="103">
        <f t="shared" si="40"/>
        <v>0.11751841134507554</v>
      </c>
      <c r="AA116" s="82"/>
      <c r="AB116" s="82"/>
      <c r="AD116" s="112">
        <v>0.33</v>
      </c>
      <c r="AE116" s="113">
        <f t="shared" si="41"/>
        <v>0.44089750903734992</v>
      </c>
      <c r="AF116" s="113">
        <f t="shared" si="1"/>
        <v>-0.11089750903734991</v>
      </c>
      <c r="AN116" s="112">
        <v>0.33</v>
      </c>
      <c r="AO116" s="113">
        <f t="shared" si="42"/>
        <v>0.37827206897992705</v>
      </c>
      <c r="AP116" s="113">
        <f t="shared" si="3"/>
        <v>-4.827206897992703E-2</v>
      </c>
    </row>
    <row r="117" spans="1:42" ht="11.25" customHeight="1" x14ac:dyDescent="0.2">
      <c r="A117" s="88"/>
      <c r="B117" s="105" t="s">
        <v>15</v>
      </c>
      <c r="C117" s="90">
        <v>29359</v>
      </c>
      <c r="D117" s="91">
        <v>31.7</v>
      </c>
      <c r="E117" s="106">
        <v>9.9499999999999993</v>
      </c>
      <c r="F117" s="93">
        <f>C117/$C$140</f>
        <v>0.28244744816970513</v>
      </c>
      <c r="G117" s="94">
        <f t="shared" si="21"/>
        <v>5.1865618248274473E-2</v>
      </c>
      <c r="H117" s="94">
        <f t="shared" si="22"/>
        <v>0.34631195688081984</v>
      </c>
      <c r="I117" s="95">
        <f t="shared" si="23"/>
        <v>0.32037914775668264</v>
      </c>
      <c r="J117" s="96">
        <f t="shared" si="24"/>
        <v>292.12205</v>
      </c>
      <c r="K117" s="94">
        <f t="shared" si="25"/>
        <v>5.3632644990313463E-2</v>
      </c>
      <c r="L117" s="94">
        <f t="shared" si="26"/>
        <v>0.38279114659909691</v>
      </c>
      <c r="M117" s="95">
        <f t="shared" si="27"/>
        <v>-1.280073239038268E-3</v>
      </c>
      <c r="N117" s="97">
        <f t="shared" si="28"/>
        <v>171.34468185502578</v>
      </c>
      <c r="O117" s="97">
        <f t="shared" si="29"/>
        <v>54.895263145353084</v>
      </c>
      <c r="P117" s="98">
        <f t="shared" si="30"/>
        <v>1704.8795844575063</v>
      </c>
      <c r="Q117" s="99">
        <f t="shared" si="31"/>
        <v>2.2975725511705014</v>
      </c>
      <c r="R117" s="100">
        <f t="shared" si="32"/>
        <v>171.34468185502578</v>
      </c>
      <c r="S117" s="100">
        <f t="shared" si="33"/>
        <v>54.895263145353084</v>
      </c>
      <c r="T117" s="107">
        <f t="shared" si="34"/>
        <v>393.67683781914951</v>
      </c>
      <c r="U117" s="100">
        <f t="shared" si="35"/>
        <v>10.346511793546053</v>
      </c>
      <c r="V117" s="82">
        <f t="shared" si="36"/>
        <v>0.39556751483710256</v>
      </c>
      <c r="W117" s="82">
        <f t="shared" si="37"/>
        <v>1.6323558535311967E-4</v>
      </c>
      <c r="X117" s="102">
        <f t="shared" si="38"/>
        <v>3.9782169205562407E-2</v>
      </c>
      <c r="Y117" s="103">
        <f t="shared" si="39"/>
        <v>1.6273196649767239</v>
      </c>
      <c r="Z117" s="103">
        <f t="shared" si="40"/>
        <v>0.13734893755671038</v>
      </c>
      <c r="AA117" s="127"/>
      <c r="AB117" s="82"/>
      <c r="AD117" s="112">
        <v>0.34</v>
      </c>
      <c r="AE117" s="113">
        <f t="shared" si="41"/>
        <v>0.45200875918839317</v>
      </c>
      <c r="AF117" s="113">
        <f t="shared" si="1"/>
        <v>-0.11200875918839315</v>
      </c>
      <c r="AN117" s="112">
        <v>0.34</v>
      </c>
      <c r="AO117" s="113">
        <f t="shared" si="42"/>
        <v>0.38888954963738404</v>
      </c>
      <c r="AP117" s="113">
        <f t="shared" si="3"/>
        <v>-4.8889549637384011E-2</v>
      </c>
    </row>
    <row r="118" spans="1:42" ht="11.25" customHeight="1" x14ac:dyDescent="0.2">
      <c r="A118" s="88"/>
      <c r="B118" s="105" t="s">
        <v>9</v>
      </c>
      <c r="C118" s="90">
        <v>15410</v>
      </c>
      <c r="D118" s="91">
        <v>31.4</v>
      </c>
      <c r="E118" s="106">
        <v>11.59</v>
      </c>
      <c r="F118" s="93">
        <f>C118/$C$140</f>
        <v>0.14825147914762615</v>
      </c>
      <c r="G118" s="94">
        <f t="shared" si="21"/>
        <v>2.7223310644296797E-2</v>
      </c>
      <c r="H118" s="94">
        <f t="shared" si="22"/>
        <v>0.37353526752511662</v>
      </c>
      <c r="I118" s="95">
        <f t="shared" si="23"/>
        <v>0.3599236122029682</v>
      </c>
      <c r="J118" s="96">
        <f t="shared" si="24"/>
        <v>178.6019</v>
      </c>
      <c r="K118" s="94">
        <f t="shared" si="25"/>
        <v>3.2790719828562978E-2</v>
      </c>
      <c r="L118" s="94">
        <f t="shared" si="26"/>
        <v>0.41558186642765987</v>
      </c>
      <c r="M118" s="95">
        <f t="shared" si="27"/>
        <v>9.3497605560657893E-4</v>
      </c>
      <c r="N118" s="97">
        <f t="shared" si="28"/>
        <v>124.1370210694618</v>
      </c>
      <c r="O118" s="97">
        <f t="shared" si="29"/>
        <v>44.679845031436663</v>
      </c>
      <c r="P118" s="98">
        <f t="shared" si="30"/>
        <v>1438.7480741950621</v>
      </c>
      <c r="Q118" s="99">
        <f t="shared" si="31"/>
        <v>2.4501426573516603</v>
      </c>
      <c r="R118" s="100">
        <f t="shared" si="32"/>
        <v>124.1370210694618</v>
      </c>
      <c r="S118" s="100">
        <f t="shared" si="33"/>
        <v>44.679845031436663</v>
      </c>
      <c r="T118" s="107">
        <f t="shared" si="34"/>
        <v>304.15341067885015</v>
      </c>
      <c r="U118" s="100">
        <f t="shared" si="35"/>
        <v>10.187046127337638</v>
      </c>
      <c r="V118" s="82">
        <f t="shared" si="36"/>
        <v>0.4241607959646771</v>
      </c>
      <c r="W118" s="82">
        <f t="shared" si="37"/>
        <v>7.3598032001106513E-5</v>
      </c>
      <c r="X118" s="102">
        <f t="shared" si="38"/>
        <v>4.3189996100676802E-2</v>
      </c>
      <c r="Y118" s="103">
        <f t="shared" si="39"/>
        <v>1.6643700074607715</v>
      </c>
      <c r="Z118" s="103">
        <f t="shared" si="40"/>
        <v>7.5412042048507072E-2</v>
      </c>
      <c r="AA118" s="127"/>
      <c r="AB118" s="82"/>
      <c r="AD118" s="112">
        <v>0.35</v>
      </c>
      <c r="AE118" s="113">
        <f t="shared" si="41"/>
        <v>0.46300984245870647</v>
      </c>
      <c r="AF118" s="113">
        <f t="shared" si="1"/>
        <v>-0.11300984245870649</v>
      </c>
      <c r="AN118" s="112">
        <v>0.35</v>
      </c>
      <c r="AO118" s="113">
        <f t="shared" si="42"/>
        <v>0.39946094564844337</v>
      </c>
      <c r="AP118" s="113">
        <f t="shared" si="3"/>
        <v>-4.9460945648443388E-2</v>
      </c>
    </row>
    <row r="119" spans="1:42" ht="11.25" customHeight="1" x14ac:dyDescent="0.2">
      <c r="A119" s="88"/>
      <c r="B119" s="184" t="s">
        <v>24</v>
      </c>
      <c r="C119" s="185">
        <v>28960</v>
      </c>
      <c r="D119" s="186">
        <v>29.9</v>
      </c>
      <c r="E119" s="187">
        <v>11.59</v>
      </c>
      <c r="F119" s="93">
        <f>C119/$C$140</f>
        <v>0.27860887969599307</v>
      </c>
      <c r="G119" s="94">
        <f t="shared" si="21"/>
        <v>5.1160744728023053E-2</v>
      </c>
      <c r="H119" s="94">
        <f t="shared" si="22"/>
        <v>0.42469601225313969</v>
      </c>
      <c r="I119" s="95">
        <f t="shared" si="23"/>
        <v>0.39911563988912813</v>
      </c>
      <c r="J119" s="96">
        <f t="shared" si="24"/>
        <v>335.64640000000003</v>
      </c>
      <c r="K119" s="94">
        <f t="shared" si="25"/>
        <v>6.1623572111303308E-2</v>
      </c>
      <c r="L119" s="94">
        <f t="shared" si="26"/>
        <v>0.47720543853896319</v>
      </c>
      <c r="M119" s="95">
        <f t="shared" si="27"/>
        <v>1.7570997125481158E-3</v>
      </c>
      <c r="N119" s="97">
        <f t="shared" si="28"/>
        <v>170.17637908946119</v>
      </c>
      <c r="O119" s="97">
        <f t="shared" si="29"/>
        <v>67.920054434305143</v>
      </c>
      <c r="P119" s="98">
        <f t="shared" si="30"/>
        <v>1972.3442336468552</v>
      </c>
      <c r="Q119" s="99">
        <f t="shared" si="31"/>
        <v>2.4501426573516603</v>
      </c>
      <c r="R119" s="100">
        <f t="shared" si="32"/>
        <v>170.17637908946119</v>
      </c>
      <c r="S119" s="100">
        <f t="shared" si="33"/>
        <v>67.920054434305143</v>
      </c>
      <c r="T119" s="107">
        <f t="shared" si="34"/>
        <v>416.95640568073594</v>
      </c>
      <c r="U119" s="100">
        <f t="shared" si="35"/>
        <v>10.029001685655505</v>
      </c>
      <c r="V119" s="82">
        <f t="shared" si="36"/>
        <v>0.47699578886383165</v>
      </c>
      <c r="W119" s="82">
        <f t="shared" si="37"/>
        <v>4.3952986282760349E-8</v>
      </c>
      <c r="X119" s="102">
        <f t="shared" si="38"/>
        <v>4.9594322309795116E-2</v>
      </c>
      <c r="Y119" s="103">
        <f t="shared" si="39"/>
        <v>1.748972146296405</v>
      </c>
      <c r="Z119" s="103">
        <f t="shared" si="40"/>
        <v>0.15649578461672392</v>
      </c>
      <c r="AA119" s="127"/>
      <c r="AB119" s="82"/>
      <c r="AD119" s="112">
        <v>0.36</v>
      </c>
      <c r="AE119" s="113">
        <f t="shared" si="41"/>
        <v>0.47390233911849317</v>
      </c>
      <c r="AF119" s="113">
        <f t="shared" si="1"/>
        <v>-0.11390233911849318</v>
      </c>
      <c r="AN119" s="112">
        <v>0.36</v>
      </c>
      <c r="AO119" s="113">
        <f t="shared" si="42"/>
        <v>0.40998654613310814</v>
      </c>
      <c r="AP119" s="113">
        <f t="shared" si="3"/>
        <v>-4.9986546133108156E-2</v>
      </c>
    </row>
    <row r="120" spans="1:42" ht="11.25" customHeight="1" x14ac:dyDescent="0.2">
      <c r="A120" s="88"/>
      <c r="B120" s="105" t="s">
        <v>6</v>
      </c>
      <c r="C120" s="90">
        <v>22159</v>
      </c>
      <c r="D120" s="91">
        <v>29.2</v>
      </c>
      <c r="E120" s="106">
        <v>11.09</v>
      </c>
      <c r="F120" s="93">
        <f>C120/$C$141</f>
        <v>0.30530869810826822</v>
      </c>
      <c r="G120" s="94">
        <f t="shared" si="21"/>
        <v>3.9146096078323991E-2</v>
      </c>
      <c r="H120" s="94">
        <f t="shared" si="22"/>
        <v>0.46384210833146367</v>
      </c>
      <c r="I120" s="95">
        <f t="shared" si="23"/>
        <v>0.44426906029230168</v>
      </c>
      <c r="J120" s="96">
        <f t="shared" si="24"/>
        <v>245.74331000000001</v>
      </c>
      <c r="K120" s="94">
        <f t="shared" si="25"/>
        <v>4.5117661278820095E-2</v>
      </c>
      <c r="L120" s="94">
        <f t="shared" si="26"/>
        <v>0.52232309981778324</v>
      </c>
      <c r="M120" s="95">
        <f t="shared" si="27"/>
        <v>4.8056088115780438E-4</v>
      </c>
      <c r="N120" s="97">
        <f t="shared" si="28"/>
        <v>148.85899368194049</v>
      </c>
      <c r="O120" s="97">
        <f t="shared" si="29"/>
        <v>66.13344523913338</v>
      </c>
      <c r="P120" s="98">
        <f t="shared" si="30"/>
        <v>1650.84623993272</v>
      </c>
      <c r="Q120" s="99">
        <f t="shared" si="31"/>
        <v>2.4060438013622756</v>
      </c>
      <c r="R120" s="100">
        <f t="shared" si="32"/>
        <v>148.85899368194049</v>
      </c>
      <c r="S120" s="100">
        <f t="shared" si="33"/>
        <v>66.13344523913338</v>
      </c>
      <c r="T120" s="107">
        <f t="shared" si="34"/>
        <v>358.16125902545906</v>
      </c>
      <c r="U120" s="100">
        <f t="shared" si="35"/>
        <v>9.8469175338784272</v>
      </c>
      <c r="V120" s="82">
        <f t="shared" si="36"/>
        <v>0.51664837989429246</v>
      </c>
      <c r="W120" s="82">
        <f t="shared" si="37"/>
        <v>3.2202446210063189E-5</v>
      </c>
      <c r="X120" s="102">
        <f t="shared" si="38"/>
        <v>5.4283245894104326E-2</v>
      </c>
      <c r="Y120" s="103">
        <f t="shared" si="39"/>
        <v>1.8487883767948188</v>
      </c>
      <c r="Z120" s="103">
        <f t="shared" si="40"/>
        <v>0.13380207911765549</v>
      </c>
      <c r="AA120" s="127"/>
      <c r="AB120" s="82"/>
      <c r="AD120" s="112">
        <v>0.37</v>
      </c>
      <c r="AE120" s="113">
        <f t="shared" si="41"/>
        <v>0.48468780006745976</v>
      </c>
      <c r="AF120" s="113">
        <f t="shared" si="1"/>
        <v>-0.11468780006745977</v>
      </c>
      <c r="AN120" s="112">
        <v>0.37</v>
      </c>
      <c r="AO120" s="113">
        <f t="shared" si="42"/>
        <v>0.42046663786110261</v>
      </c>
      <c r="AP120" s="113">
        <f t="shared" si="3"/>
        <v>-5.0466637861102615E-2</v>
      </c>
    </row>
    <row r="121" spans="1:42" ht="11.25" customHeight="1" x14ac:dyDescent="0.2">
      <c r="A121" s="88"/>
      <c r="B121" s="105" t="s">
        <v>11</v>
      </c>
      <c r="C121" s="90">
        <v>24497</v>
      </c>
      <c r="D121" s="91">
        <v>26.9</v>
      </c>
      <c r="E121" s="106">
        <v>11.59</v>
      </c>
      <c r="F121" s="93">
        <f>C121/$C$141</f>
        <v>0.33752187271800382</v>
      </c>
      <c r="G121" s="94">
        <f t="shared" si="21"/>
        <v>4.3276407582955131E-2</v>
      </c>
      <c r="H121" s="94">
        <f t="shared" si="22"/>
        <v>0.50711851591441881</v>
      </c>
      <c r="I121" s="95">
        <f t="shared" si="23"/>
        <v>0.48548031212294124</v>
      </c>
      <c r="J121" s="96">
        <f t="shared" si="24"/>
        <v>283.92023</v>
      </c>
      <c r="K121" s="94">
        <f t="shared" si="25"/>
        <v>5.2126817887106248E-2</v>
      </c>
      <c r="L121" s="94">
        <f t="shared" si="26"/>
        <v>0.57444991770488951</v>
      </c>
      <c r="M121" s="95">
        <f t="shared" si="27"/>
        <v>1.5743457516586568E-3</v>
      </c>
      <c r="N121" s="97">
        <f t="shared" si="28"/>
        <v>156.51517498313063</v>
      </c>
      <c r="O121" s="97">
        <f t="shared" si="29"/>
        <v>75.985036002787027</v>
      </c>
      <c r="P121" s="98">
        <f t="shared" si="30"/>
        <v>1814.010878054484</v>
      </c>
      <c r="Q121" s="99">
        <f t="shared" si="31"/>
        <v>2.4501426573516603</v>
      </c>
      <c r="R121" s="100">
        <f t="shared" si="32"/>
        <v>156.51517498313063</v>
      </c>
      <c r="S121" s="100">
        <f t="shared" si="33"/>
        <v>75.985036002787027</v>
      </c>
      <c r="T121" s="107">
        <f t="shared" si="34"/>
        <v>383.48450674902779</v>
      </c>
      <c r="U121" s="100">
        <f t="shared" si="35"/>
        <v>9.6807304373915759</v>
      </c>
      <c r="V121" s="82">
        <f t="shared" si="36"/>
        <v>0.55972441115253824</v>
      </c>
      <c r="W121" s="82">
        <f t="shared" si="37"/>
        <v>2.1684054322334032E-4</v>
      </c>
      <c r="X121" s="102">
        <f t="shared" si="38"/>
        <v>5.9700607052418246E-2</v>
      </c>
      <c r="Y121" s="103">
        <f t="shared" si="39"/>
        <v>1.9358266436382094</v>
      </c>
      <c r="Z121" s="103">
        <f t="shared" si="40"/>
        <v>0.16217508278111809</v>
      </c>
      <c r="AA121" s="127"/>
      <c r="AB121" s="82"/>
      <c r="AD121" s="112">
        <v>0.38</v>
      </c>
      <c r="AE121" s="113">
        <f t="shared" si="41"/>
        <v>0.49536774750122803</v>
      </c>
      <c r="AF121" s="113">
        <f t="shared" si="1"/>
        <v>-0.11536774750122802</v>
      </c>
      <c r="AN121" s="112">
        <v>0.38</v>
      </c>
      <c r="AO121" s="113">
        <f t="shared" si="42"/>
        <v>0.43090150527521842</v>
      </c>
      <c r="AP121" s="113">
        <f t="shared" si="3"/>
        <v>-5.0901505275218417E-2</v>
      </c>
    </row>
    <row r="122" spans="1:42" ht="11.25" customHeight="1" x14ac:dyDescent="0.2">
      <c r="A122" s="88"/>
      <c r="B122" s="105" t="s">
        <v>7</v>
      </c>
      <c r="C122" s="90">
        <v>10049</v>
      </c>
      <c r="D122" s="91">
        <v>25.9</v>
      </c>
      <c r="E122" s="106">
        <v>11.59</v>
      </c>
      <c r="F122" s="93">
        <f>C122/$C$141</f>
        <v>0.13845602722550601</v>
      </c>
      <c r="G122" s="94">
        <f t="shared" si="21"/>
        <v>1.7752566428587833E-2</v>
      </c>
      <c r="H122" s="94">
        <f t="shared" si="22"/>
        <v>0.52487108234300661</v>
      </c>
      <c r="I122" s="95">
        <f t="shared" si="23"/>
        <v>0.51599479912871271</v>
      </c>
      <c r="J122" s="96">
        <f t="shared" si="24"/>
        <v>116.46791</v>
      </c>
      <c r="K122" s="94">
        <f t="shared" si="25"/>
        <v>2.1383124176328965E-2</v>
      </c>
      <c r="L122" s="94">
        <f t="shared" si="26"/>
        <v>0.59583304188121844</v>
      </c>
      <c r="M122" s="95">
        <f t="shared" si="27"/>
        <v>6.458178739607856E-4</v>
      </c>
      <c r="N122" s="97">
        <f t="shared" si="28"/>
        <v>100.24470060806208</v>
      </c>
      <c r="O122" s="97">
        <f t="shared" si="29"/>
        <v>51.725744153974937</v>
      </c>
      <c r="P122" s="98">
        <f t="shared" si="30"/>
        <v>1161.8360800474395</v>
      </c>
      <c r="Q122" s="99">
        <f t="shared" si="31"/>
        <v>2.4501426573516603</v>
      </c>
      <c r="R122" s="100">
        <f t="shared" si="32"/>
        <v>100.24470060806208</v>
      </c>
      <c r="S122" s="100">
        <f t="shared" si="33"/>
        <v>51.725744153974937</v>
      </c>
      <c r="T122" s="107">
        <f t="shared" si="34"/>
        <v>245.61381713325881</v>
      </c>
      <c r="U122" s="100">
        <f t="shared" si="35"/>
        <v>9.5576787519655912</v>
      </c>
      <c r="V122" s="82">
        <f t="shared" si="36"/>
        <v>0.5771685343428441</v>
      </c>
      <c r="W122" s="82">
        <f t="shared" si="37"/>
        <v>3.4836384165003263E-4</v>
      </c>
      <c r="X122" s="102">
        <f t="shared" si="38"/>
        <v>6.1922881709718998E-2</v>
      </c>
      <c r="Y122" s="103">
        <f t="shared" si="39"/>
        <v>2.0016969498860298</v>
      </c>
      <c r="Z122" s="103">
        <f t="shared" si="40"/>
        <v>7.1130817697643386E-2</v>
      </c>
      <c r="AA122" s="127"/>
      <c r="AB122" s="82"/>
      <c r="AD122" s="112">
        <v>0.39</v>
      </c>
      <c r="AE122" s="113">
        <f t="shared" si="41"/>
        <v>0.50594367555996012</v>
      </c>
      <c r="AF122" s="113">
        <f t="shared" si="1"/>
        <v>-0.1159436755599601</v>
      </c>
      <c r="AN122" s="112">
        <v>0.39</v>
      </c>
      <c r="AO122" s="113">
        <f t="shared" si="42"/>
        <v>0.44129143051437386</v>
      </c>
      <c r="AP122" s="113">
        <f t="shared" si="3"/>
        <v>-5.1291430514373848E-2</v>
      </c>
    </row>
    <row r="123" spans="1:42" ht="11.25" customHeight="1" x14ac:dyDescent="0.2">
      <c r="A123" s="88"/>
      <c r="B123" s="105" t="s">
        <v>14</v>
      </c>
      <c r="C123" s="90">
        <v>13182</v>
      </c>
      <c r="D123" s="91">
        <v>23.4</v>
      </c>
      <c r="E123" s="106">
        <v>8.31</v>
      </c>
      <c r="F123" s="93">
        <f>C123/$C$141</f>
        <v>0.18162278344975819</v>
      </c>
      <c r="G123" s="94">
        <f t="shared" si="21"/>
        <v>2.3287325172817674E-2</v>
      </c>
      <c r="H123" s="94">
        <f t="shared" si="22"/>
        <v>0.54815840751582434</v>
      </c>
      <c r="I123" s="95">
        <f t="shared" si="23"/>
        <v>0.53651474492941542</v>
      </c>
      <c r="J123" s="96">
        <f t="shared" si="24"/>
        <v>109.54242000000001</v>
      </c>
      <c r="K123" s="94">
        <f t="shared" si="25"/>
        <v>2.0111627051911395E-2</v>
      </c>
      <c r="L123" s="94">
        <f t="shared" si="26"/>
        <v>0.61594466893312982</v>
      </c>
      <c r="M123" s="95">
        <f t="shared" si="27"/>
        <v>-3.3193463365814302E-3</v>
      </c>
      <c r="N123" s="97">
        <f t="shared" si="28"/>
        <v>114.81289126226201</v>
      </c>
      <c r="O123" s="97">
        <f t="shared" si="29"/>
        <v>61.598809070181211</v>
      </c>
      <c r="P123" s="98">
        <f t="shared" si="30"/>
        <v>954.09512638939736</v>
      </c>
      <c r="Q123" s="99">
        <f t="shared" si="31"/>
        <v>2.1174596088673567</v>
      </c>
      <c r="R123" s="100">
        <f t="shared" si="32"/>
        <v>114.81289126226201</v>
      </c>
      <c r="S123" s="100">
        <f t="shared" si="33"/>
        <v>61.598809070181211</v>
      </c>
      <c r="T123" s="107">
        <f t="shared" si="34"/>
        <v>243.11165982511969</v>
      </c>
      <c r="U123" s="100">
        <f t="shared" si="35"/>
        <v>9.4749307144466002</v>
      </c>
      <c r="V123" s="82">
        <f t="shared" si="36"/>
        <v>0.59985507311502606</v>
      </c>
      <c r="W123" s="82">
        <f t="shared" si="37"/>
        <v>2.588750935899421E-4</v>
      </c>
      <c r="X123" s="102">
        <f t="shared" si="38"/>
        <v>6.4013014037717295E-2</v>
      </c>
      <c r="Y123" s="103">
        <f t="shared" si="39"/>
        <v>1.9979278112933931</v>
      </c>
      <c r="Z123" s="103">
        <f t="shared" si="40"/>
        <v>9.2956377757333272E-2</v>
      </c>
      <c r="AA123" s="127"/>
      <c r="AB123" s="82"/>
      <c r="AD123" s="112">
        <v>0.4</v>
      </c>
      <c r="AE123" s="113">
        <f t="shared" si="41"/>
        <v>0.51641705095974233</v>
      </c>
      <c r="AF123" s="113">
        <f t="shared" si="1"/>
        <v>-0.11641705095974231</v>
      </c>
      <c r="AN123" s="112">
        <v>0.4</v>
      </c>
      <c r="AO123" s="113">
        <f t="shared" si="42"/>
        <v>0.45163669343641116</v>
      </c>
      <c r="AP123" s="113">
        <f t="shared" si="3"/>
        <v>-5.1636693436411141E-2</v>
      </c>
    </row>
    <row r="124" spans="1:42" ht="11.25" customHeight="1" x14ac:dyDescent="0.2">
      <c r="A124" s="88"/>
      <c r="B124" s="184" t="s">
        <v>21</v>
      </c>
      <c r="C124" s="185">
        <v>2692</v>
      </c>
      <c r="D124" s="186">
        <v>22</v>
      </c>
      <c r="E124" s="187">
        <v>8.31</v>
      </c>
      <c r="F124" s="93">
        <f>C124/$C$141</f>
        <v>3.7090618498463741E-2</v>
      </c>
      <c r="G124" s="94">
        <f t="shared" si="21"/>
        <v>4.7556880113203744E-3</v>
      </c>
      <c r="H124" s="94">
        <f t="shared" si="22"/>
        <v>0.55291409552714477</v>
      </c>
      <c r="I124" s="95">
        <f t="shared" si="23"/>
        <v>0.55053625152148455</v>
      </c>
      <c r="J124" s="96">
        <f t="shared" si="24"/>
        <v>22.370519999999999</v>
      </c>
      <c r="K124" s="94">
        <f t="shared" si="25"/>
        <v>4.1071536962331567E-3</v>
      </c>
      <c r="L124" s="94">
        <f t="shared" si="26"/>
        <v>0.62005182262936298</v>
      </c>
      <c r="M124" s="95">
        <f t="shared" si="27"/>
        <v>-6.778698481321177E-4</v>
      </c>
      <c r="N124" s="97">
        <f t="shared" si="28"/>
        <v>51.884487084291386</v>
      </c>
      <c r="O124" s="97">
        <f t="shared" si="29"/>
        <v>28.564291031500659</v>
      </c>
      <c r="P124" s="98">
        <f t="shared" si="30"/>
        <v>431.16008767046145</v>
      </c>
      <c r="Q124" s="99">
        <f t="shared" si="31"/>
        <v>2.1174596088673567</v>
      </c>
      <c r="R124" s="100">
        <f t="shared" si="32"/>
        <v>51.884487084291386</v>
      </c>
      <c r="S124" s="100">
        <f t="shared" si="33"/>
        <v>28.564291031500659</v>
      </c>
      <c r="T124" s="107">
        <f t="shared" si="34"/>
        <v>109.86330572778706</v>
      </c>
      <c r="U124" s="100">
        <f t="shared" si="35"/>
        <v>9.4183880624911751</v>
      </c>
      <c r="V124" s="82">
        <f t="shared" si="36"/>
        <v>0.60446094712417064</v>
      </c>
      <c r="W124" s="82">
        <f t="shared" si="37"/>
        <v>2.4307539901840638E-4</v>
      </c>
      <c r="X124" s="102">
        <f t="shared" si="38"/>
        <v>6.4439856415730593E-2</v>
      </c>
      <c r="Y124" s="103">
        <f t="shared" si="39"/>
        <v>2.0196296173355264</v>
      </c>
      <c r="Z124" s="103">
        <f t="shared" si="40"/>
        <v>1.9397993859228684E-2</v>
      </c>
      <c r="AA124" s="127"/>
      <c r="AB124" s="82"/>
      <c r="AD124" s="112">
        <v>0.41</v>
      </c>
      <c r="AE124" s="113">
        <f t="shared" si="41"/>
        <v>0.52678931360726056</v>
      </c>
      <c r="AF124" s="113">
        <f t="shared" si="1"/>
        <v>-0.11678931360726058</v>
      </c>
      <c r="AN124" s="112">
        <v>0.41</v>
      </c>
      <c r="AO124" s="113">
        <f t="shared" si="42"/>
        <v>0.46193757164063104</v>
      </c>
      <c r="AP124" s="113">
        <f t="shared" si="3"/>
        <v>-5.1937571640631064E-2</v>
      </c>
    </row>
    <row r="125" spans="1:42" ht="11.25" customHeight="1" x14ac:dyDescent="0.2">
      <c r="A125" s="88"/>
      <c r="B125" s="105" t="s">
        <v>17</v>
      </c>
      <c r="C125" s="90">
        <v>21216</v>
      </c>
      <c r="D125" s="91">
        <v>20.5</v>
      </c>
      <c r="E125" s="106">
        <v>8.31</v>
      </c>
      <c r="F125" s="93">
        <f>C125/$C$142</f>
        <v>8.3832193364074964E-2</v>
      </c>
      <c r="G125" s="94">
        <f t="shared" si="21"/>
        <v>3.7480191994120754E-2</v>
      </c>
      <c r="H125" s="94">
        <f t="shared" si="22"/>
        <v>0.59039428752126555</v>
      </c>
      <c r="I125" s="95">
        <f t="shared" si="23"/>
        <v>0.57165419152420516</v>
      </c>
      <c r="J125" s="96">
        <f t="shared" si="24"/>
        <v>176.30496000000002</v>
      </c>
      <c r="K125" s="94">
        <f t="shared" si="25"/>
        <v>3.2369009219644376E-2</v>
      </c>
      <c r="L125" s="94">
        <f t="shared" si="26"/>
        <v>0.65242083184900734</v>
      </c>
      <c r="M125" s="95">
        <f t="shared" si="27"/>
        <v>-5.3423799026635632E-3</v>
      </c>
      <c r="N125" s="97">
        <f t="shared" si="28"/>
        <v>145.65713164826499</v>
      </c>
      <c r="O125" s="97">
        <f t="shared" si="29"/>
        <v>83.265509832123641</v>
      </c>
      <c r="P125" s="98">
        <f t="shared" si="30"/>
        <v>1210.4107639970821</v>
      </c>
      <c r="Q125" s="99">
        <f t="shared" si="31"/>
        <v>2.1174596088673567</v>
      </c>
      <c r="R125" s="100">
        <f t="shared" si="32"/>
        <v>145.65713164826499</v>
      </c>
      <c r="S125" s="100">
        <f t="shared" si="33"/>
        <v>83.265509832123641</v>
      </c>
      <c r="T125" s="107">
        <f t="shared" si="34"/>
        <v>308.42309300867629</v>
      </c>
      <c r="U125" s="100">
        <f t="shared" si="35"/>
        <v>9.3332285738336047</v>
      </c>
      <c r="V125" s="82">
        <f t="shared" si="36"/>
        <v>0.64044272024302418</v>
      </c>
      <c r="W125" s="82">
        <f t="shared" si="37"/>
        <v>1.4347515764538861E-4</v>
      </c>
      <c r="X125" s="102">
        <f t="shared" si="38"/>
        <v>6.7803856375585836E-2</v>
      </c>
      <c r="Y125" s="103">
        <f t="shared" si="39"/>
        <v>2.0523149379135353</v>
      </c>
      <c r="Z125" s="103">
        <f t="shared" si="40"/>
        <v>0.15786644141086092</v>
      </c>
      <c r="AA125" s="127"/>
      <c r="AB125" s="82"/>
      <c r="AD125" s="112">
        <v>0.42</v>
      </c>
      <c r="AE125" s="113">
        <f t="shared" si="41"/>
        <v>0.53706187719826004</v>
      </c>
      <c r="AF125" s="113">
        <f t="shared" si="1"/>
        <v>-0.11706187719826006</v>
      </c>
      <c r="AN125" s="112">
        <v>0.42</v>
      </c>
      <c r="AO125" s="113">
        <f t="shared" si="42"/>
        <v>0.47219434049005826</v>
      </c>
      <c r="AP125" s="113">
        <f t="shared" si="3"/>
        <v>-5.2194340490058277E-2</v>
      </c>
    </row>
    <row r="126" spans="1:42" ht="11.25" customHeight="1" x14ac:dyDescent="0.2">
      <c r="A126" s="88"/>
      <c r="B126" s="105" t="s">
        <v>16</v>
      </c>
      <c r="C126" s="90">
        <v>33232</v>
      </c>
      <c r="D126" s="91">
        <v>19.100000000000001</v>
      </c>
      <c r="E126" s="106">
        <v>8.31</v>
      </c>
      <c r="F126" s="93">
        <f>C126/$C$142</f>
        <v>0.13131181419093793</v>
      </c>
      <c r="G126" s="94">
        <f t="shared" si="21"/>
        <v>5.8707661215527E-2</v>
      </c>
      <c r="H126" s="94">
        <f t="shared" si="22"/>
        <v>0.6491019487367925</v>
      </c>
      <c r="I126" s="95">
        <f t="shared" si="23"/>
        <v>0.61974811812902897</v>
      </c>
      <c r="J126" s="96">
        <f t="shared" si="24"/>
        <v>276.15792000000005</v>
      </c>
      <c r="K126" s="94">
        <f t="shared" si="25"/>
        <v>5.0701683370438448E-2</v>
      </c>
      <c r="L126" s="94">
        <f t="shared" si="26"/>
        <v>0.7031225152194458</v>
      </c>
      <c r="M126" s="95">
        <f t="shared" si="27"/>
        <v>-8.3681169365250052E-3</v>
      </c>
      <c r="N126" s="97">
        <f t="shared" si="28"/>
        <v>182.29646184169346</v>
      </c>
      <c r="O126" s="97">
        <f t="shared" si="29"/>
        <v>112.97788916796986</v>
      </c>
      <c r="P126" s="98">
        <f t="shared" si="30"/>
        <v>1514.8835979044727</v>
      </c>
      <c r="Q126" s="99">
        <f t="shared" si="31"/>
        <v>2.1174596088673567</v>
      </c>
      <c r="R126" s="100">
        <f t="shared" si="32"/>
        <v>182.29646184169346</v>
      </c>
      <c r="S126" s="100">
        <f t="shared" si="33"/>
        <v>112.97788916796986</v>
      </c>
      <c r="T126" s="107">
        <f t="shared" si="34"/>
        <v>386.00539478921525</v>
      </c>
      <c r="U126" s="100">
        <f t="shared" si="35"/>
        <v>9.139286636472578</v>
      </c>
      <c r="V126" s="82">
        <f t="shared" si="36"/>
        <v>0.6956926171227269</v>
      </c>
      <c r="W126" s="82">
        <f t="shared" si="37"/>
        <v>5.5203385727627146E-5</v>
      </c>
      <c r="X126" s="102">
        <f t="shared" si="38"/>
        <v>7.3073108198074013E-2</v>
      </c>
      <c r="Y126" s="103">
        <f t="shared" si="39"/>
        <v>2.126752378721275</v>
      </c>
      <c r="Z126" s="103">
        <f t="shared" si="40"/>
        <v>0.26553919469691295</v>
      </c>
      <c r="AA126" s="127"/>
      <c r="AB126" s="82"/>
      <c r="AD126" s="112">
        <v>0.43</v>
      </c>
      <c r="AE126" s="113">
        <f t="shared" si="41"/>
        <v>0.54723612980029535</v>
      </c>
      <c r="AF126" s="113">
        <f t="shared" si="1"/>
        <v>-0.11723612980029535</v>
      </c>
      <c r="AN126" s="112">
        <v>0.43</v>
      </c>
      <c r="AO126" s="113">
        <f t="shared" si="42"/>
        <v>0.482407273133454</v>
      </c>
      <c r="AP126" s="113">
        <f t="shared" si="3"/>
        <v>-5.2407273133454002E-2</v>
      </c>
    </row>
    <row r="127" spans="1:42" ht="11.25" customHeight="1" x14ac:dyDescent="0.2">
      <c r="A127" s="88"/>
      <c r="B127" s="105" t="s">
        <v>8</v>
      </c>
      <c r="C127" s="90">
        <v>20819</v>
      </c>
      <c r="D127" s="91">
        <v>16.7</v>
      </c>
      <c r="E127" s="106">
        <v>8.31</v>
      </c>
      <c r="F127" s="93">
        <f>C127/$C$142</f>
        <v>8.2263500831762662E-2</v>
      </c>
      <c r="G127" s="94">
        <f t="shared" si="21"/>
        <v>3.6778851674472098E-2</v>
      </c>
      <c r="H127" s="94">
        <f t="shared" si="22"/>
        <v>0.68588080041126465</v>
      </c>
      <c r="I127" s="95">
        <f t="shared" si="23"/>
        <v>0.66749137457402852</v>
      </c>
      <c r="J127" s="96">
        <f t="shared" si="24"/>
        <v>173.00589000000002</v>
      </c>
      <c r="K127" s="94">
        <f t="shared" si="25"/>
        <v>3.1763310847651598E-2</v>
      </c>
      <c r="L127" s="94">
        <f t="shared" si="26"/>
        <v>0.7348858260670974</v>
      </c>
      <c r="M127" s="95">
        <f t="shared" si="27"/>
        <v>-5.2424117266945958E-3</v>
      </c>
      <c r="N127" s="97">
        <f t="shared" si="28"/>
        <v>144.28790663115188</v>
      </c>
      <c r="O127" s="97">
        <f t="shared" si="29"/>
        <v>96.310933131636659</v>
      </c>
      <c r="P127" s="98">
        <f t="shared" si="30"/>
        <v>1199.0325041048723</v>
      </c>
      <c r="Q127" s="99">
        <f t="shared" si="31"/>
        <v>2.1174596088673567</v>
      </c>
      <c r="R127" s="100">
        <f t="shared" si="32"/>
        <v>144.28790663115188</v>
      </c>
      <c r="S127" s="100">
        <f t="shared" si="33"/>
        <v>96.310933131636659</v>
      </c>
      <c r="T127" s="107">
        <f t="shared" si="34"/>
        <v>305.52381433948858</v>
      </c>
      <c r="U127" s="100">
        <f t="shared" si="35"/>
        <v>8.9467587997053712</v>
      </c>
      <c r="V127" s="82">
        <f t="shared" si="36"/>
        <v>0.72963260179860034</v>
      </c>
      <c r="W127" s="82">
        <f t="shared" si="37"/>
        <v>2.7596365215126456E-5</v>
      </c>
      <c r="X127" s="102">
        <f t="shared" si="38"/>
        <v>7.637416000634259E-2</v>
      </c>
      <c r="Y127" s="103">
        <f t="shared" si="39"/>
        <v>2.2006470693086082</v>
      </c>
      <c r="Z127" s="103">
        <f t="shared" si="40"/>
        <v>0.17811437075464934</v>
      </c>
      <c r="AA127" s="127"/>
      <c r="AB127" s="82"/>
      <c r="AD127" s="112">
        <v>0.44</v>
      </c>
      <c r="AE127" s="113">
        <f t="shared" si="41"/>
        <v>0.55731343442023062</v>
      </c>
      <c r="AF127" s="113">
        <f t="shared" si="1"/>
        <v>-0.11731343442023062</v>
      </c>
      <c r="AN127" s="112">
        <v>0.44</v>
      </c>
      <c r="AO127" s="113">
        <f t="shared" si="42"/>
        <v>0.49257664052706734</v>
      </c>
      <c r="AP127" s="113">
        <f t="shared" si="3"/>
        <v>-5.2576640527067342E-2</v>
      </c>
    </row>
    <row r="128" spans="1:42" ht="11.25" customHeight="1" x14ac:dyDescent="0.2">
      <c r="A128" s="88"/>
      <c r="B128" s="105" t="s">
        <v>26</v>
      </c>
      <c r="C128" s="90">
        <v>5463</v>
      </c>
      <c r="D128" s="91">
        <v>16</v>
      </c>
      <c r="E128" s="188">
        <v>11.09</v>
      </c>
      <c r="F128" s="93">
        <f>C128/$C$142</f>
        <v>2.1586315627259687E-2</v>
      </c>
      <c r="G128" s="94">
        <f t="shared" si="21"/>
        <v>9.6509374464499292E-3</v>
      </c>
      <c r="H128" s="94">
        <f t="shared" si="22"/>
        <v>0.6955317378577146</v>
      </c>
      <c r="I128" s="95">
        <f t="shared" si="23"/>
        <v>0.69070626913448963</v>
      </c>
      <c r="J128" s="96">
        <f t="shared" si="24"/>
        <v>60.584669999999996</v>
      </c>
      <c r="K128" s="94">
        <f t="shared" si="25"/>
        <v>1.1123145609738443E-2</v>
      </c>
      <c r="L128" s="94">
        <f t="shared" si="26"/>
        <v>0.74600897167683589</v>
      </c>
      <c r="M128" s="95">
        <f t="shared" si="27"/>
        <v>5.36814876242242E-4</v>
      </c>
      <c r="N128" s="97">
        <f t="shared" si="28"/>
        <v>73.912109968529521</v>
      </c>
      <c r="O128" s="97">
        <f t="shared" si="29"/>
        <v>51.051557720221147</v>
      </c>
      <c r="P128" s="98">
        <f t="shared" si="30"/>
        <v>819.68529955099234</v>
      </c>
      <c r="Q128" s="99">
        <f t="shared" si="31"/>
        <v>2.4060438013622756</v>
      </c>
      <c r="R128" s="100">
        <f t="shared" si="32"/>
        <v>73.912109968529521</v>
      </c>
      <c r="S128" s="100">
        <f t="shared" si="33"/>
        <v>51.051557720221147</v>
      </c>
      <c r="T128" s="107">
        <f t="shared" si="34"/>
        <v>177.83577403538732</v>
      </c>
      <c r="U128" s="100">
        <f t="shared" si="35"/>
        <v>8.8531432032147279</v>
      </c>
      <c r="V128" s="82">
        <f t="shared" si="36"/>
        <v>0.73845455474593424</v>
      </c>
      <c r="W128" s="82">
        <f t="shared" si="37"/>
        <v>5.7069215165893381E-5</v>
      </c>
      <c r="X128" s="102">
        <f t="shared" si="38"/>
        <v>7.7530150328156813E-2</v>
      </c>
      <c r="Y128" s="103">
        <f t="shared" si="39"/>
        <v>2.3668218822451426</v>
      </c>
      <c r="Z128" s="103">
        <f t="shared" si="40"/>
        <v>5.4063063615427481E-2</v>
      </c>
      <c r="AA128" s="127"/>
      <c r="AB128" s="82"/>
      <c r="AD128" s="112">
        <v>0.45</v>
      </c>
      <c r="AE128" s="113">
        <f t="shared" si="41"/>
        <v>0.56729512955695716</v>
      </c>
      <c r="AF128" s="113">
        <f t="shared" si="1"/>
        <v>-0.11729512955695715</v>
      </c>
      <c r="AN128" s="112">
        <v>0.45</v>
      </c>
      <c r="AO128" s="113">
        <f t="shared" si="42"/>
        <v>0.5027027114561442</v>
      </c>
      <c r="AP128" s="113">
        <f t="shared" si="3"/>
        <v>-5.2702711456144191E-2</v>
      </c>
    </row>
    <row r="129" spans="1:42" ht="11.25" customHeight="1" x14ac:dyDescent="0.2">
      <c r="A129" s="88"/>
      <c r="B129" s="122" t="s">
        <v>18</v>
      </c>
      <c r="C129" s="123">
        <v>172347</v>
      </c>
      <c r="D129" s="124">
        <v>15.4</v>
      </c>
      <c r="E129" s="135">
        <v>8.0269354848068151</v>
      </c>
      <c r="F129" s="136">
        <f>C129/$C$142</f>
        <v>0.6810061759859648</v>
      </c>
      <c r="G129" s="137">
        <f>C129/$C$130</f>
        <v>0.30446826214228551</v>
      </c>
      <c r="H129" s="137">
        <f>H128+G129</f>
        <v>1</v>
      </c>
      <c r="I129" s="138">
        <f>(H128+H129)/2</f>
        <v>0.8477658689288573</v>
      </c>
      <c r="J129" s="139">
        <f>E129*C129/$E$101</f>
        <v>1383.4182500000002</v>
      </c>
      <c r="K129" s="137">
        <f>J129/$J$130</f>
        <v>0.253991028323164</v>
      </c>
      <c r="L129" s="137">
        <f>L128+K129</f>
        <v>0.99999999999999989</v>
      </c>
      <c r="M129" s="138">
        <f>(H128*L129)-(L128*H129)</f>
        <v>-5.0477233819121392E-2</v>
      </c>
      <c r="N129" s="140">
        <f>SQRT(C129)</f>
        <v>415.14696193035064</v>
      </c>
      <c r="O129" s="140">
        <f>N129*I129</f>
        <v>351.94742491405896</v>
      </c>
      <c r="P129" s="141">
        <f>E129*N129</f>
        <v>3332.3578801284757</v>
      </c>
      <c r="Q129" s="142">
        <f t="shared" ref="Q129" si="43">IF(E129=0,LN(E129+0.001),LN(E129))</f>
        <v>2.0828028218437904</v>
      </c>
      <c r="R129" s="143">
        <f t="shared" ref="R129" si="44">SQRT(C129)</f>
        <v>415.14696193035064</v>
      </c>
      <c r="S129" s="143">
        <f t="shared" ref="S129" si="45">R129*I129</f>
        <v>351.94742491405896</v>
      </c>
      <c r="T129" s="144">
        <f t="shared" ref="T129" si="46">Q129*R129</f>
        <v>864.66926378841094</v>
      </c>
      <c r="U129" s="143">
        <f t="shared" ref="U129" si="47">IF($BO$57&gt;2.5,EXP($BH$75)*EXP($BH$76*I129),$AN$75+$AN$76*I129)</f>
        <v>8.2197899876298735</v>
      </c>
      <c r="V129" s="145">
        <f>(EXP(H129/($W$132-H129))-1)/(EXP(1/($W$132-1))-1)</f>
        <v>1</v>
      </c>
      <c r="W129" s="145">
        <f>(L129-V129)^2</f>
        <v>1.2325951644078309E-32</v>
      </c>
      <c r="X129" s="146">
        <f>L129/$E$130</f>
        <v>0.10392656559329173</v>
      </c>
      <c r="Y129" s="147">
        <f>(E129/$E$130)*(2*I129-1-$AP$185)+2-X128-X129</f>
        <v>2.4574865509304225</v>
      </c>
      <c r="Z129" s="147">
        <f>G129*Y129^2</f>
        <v>1.8387569525226677</v>
      </c>
      <c r="AA129" s="127"/>
      <c r="AB129" s="82"/>
      <c r="AD129" s="112">
        <v>0.46</v>
      </c>
      <c r="AE129" s="113">
        <f t="shared" si="41"/>
        <v>0.57718252973976403</v>
      </c>
      <c r="AF129" s="113">
        <f t="shared" si="1"/>
        <v>-0.11718252973976401</v>
      </c>
      <c r="AN129" s="112">
        <v>0.46</v>
      </c>
      <c r="AO129" s="113">
        <f t="shared" si="42"/>
        <v>0.51278575255617842</v>
      </c>
      <c r="AP129" s="113">
        <f t="shared" si="3"/>
        <v>-5.27857525561784E-2</v>
      </c>
    </row>
    <row r="130" spans="1:42" ht="11.25" customHeight="1" x14ac:dyDescent="0.2">
      <c r="A130" s="88"/>
      <c r="B130" s="59" t="s">
        <v>121</v>
      </c>
      <c r="C130" s="148">
        <f>SUM(C106:C129)</f>
        <v>566059</v>
      </c>
      <c r="D130" s="149">
        <f>SUMPRODUCT(D106:D129,G106:G129)</f>
        <v>26.664277221985689</v>
      </c>
      <c r="E130" s="150">
        <f>SUMPRODUCT(E106:E129,G106:G129)</f>
        <v>9.6221788364817087</v>
      </c>
      <c r="F130" s="95">
        <f>SUM(F106:F129)</f>
        <v>5</v>
      </c>
      <c r="G130" s="94">
        <f>SUM(G106:G129)</f>
        <v>1</v>
      </c>
      <c r="H130" s="94"/>
      <c r="I130" s="95">
        <f>G130</f>
        <v>1</v>
      </c>
      <c r="J130" s="189">
        <f>SUM(J106:J129)</f>
        <v>5446.7209300000004</v>
      </c>
      <c r="K130" s="151">
        <f>SUM(K106:K129)</f>
        <v>0.99999999999999989</v>
      </c>
      <c r="L130" s="151"/>
      <c r="N130" s="97"/>
      <c r="O130" s="97"/>
      <c r="P130" s="97"/>
      <c r="Q130" s="97"/>
      <c r="R130" s="97"/>
      <c r="S130" s="97"/>
      <c r="T130" s="97"/>
      <c r="U130" s="100" t="s">
        <v>121</v>
      </c>
      <c r="V130" s="82"/>
      <c r="W130" s="82"/>
      <c r="X130" s="97" t="s">
        <v>121</v>
      </c>
      <c r="Y130" s="97"/>
      <c r="Z130" s="95">
        <f>SUM(Z106:Z129)</f>
        <v>3.8177366422540908</v>
      </c>
      <c r="AA130" s="127"/>
      <c r="AB130" s="82"/>
      <c r="AD130" s="112">
        <v>0.47</v>
      </c>
      <c r="AE130" s="113">
        <f t="shared" si="41"/>
        <v>0.58697692605279328</v>
      </c>
      <c r="AF130" s="113">
        <f t="shared" si="1"/>
        <v>-0.11697692605279331</v>
      </c>
      <c r="AN130" s="112">
        <v>0.47</v>
      </c>
      <c r="AO130" s="113">
        <f t="shared" si="42"/>
        <v>0.52282602833392422</v>
      </c>
      <c r="AP130" s="113">
        <f t="shared" si="3"/>
        <v>-5.2826028333924246E-2</v>
      </c>
    </row>
    <row r="131" spans="1:42" ht="11.25" customHeight="1" x14ac:dyDescent="0.2">
      <c r="A131" s="88"/>
      <c r="C131" s="148"/>
      <c r="D131" s="152"/>
      <c r="E131" s="97"/>
      <c r="F131" s="97"/>
      <c r="H131" s="151"/>
      <c r="I131" s="153" t="s">
        <v>121</v>
      </c>
      <c r="J131" s="154"/>
      <c r="K131" s="151"/>
      <c r="L131" s="155" t="s">
        <v>121</v>
      </c>
      <c r="O131" s="59"/>
      <c r="V131" s="156" t="s">
        <v>122</v>
      </c>
      <c r="W131" s="157">
        <f>SUM(W105:W129)</f>
        <v>3.1020959722143095E-3</v>
      </c>
      <c r="X131" s="158" t="s">
        <v>123</v>
      </c>
      <c r="Y131" s="159" t="s">
        <v>123</v>
      </c>
      <c r="Z131" s="95">
        <f>(1/COUNT(L106:L129))*(Z130-(1+$AP$185)^2)</f>
        <v>0.12306529111372445</v>
      </c>
      <c r="AA131" s="127"/>
      <c r="AB131" s="82"/>
      <c r="AD131" s="112">
        <v>0.48</v>
      </c>
      <c r="AE131" s="113">
        <f t="shared" si="41"/>
        <v>0.59667958664598586</v>
      </c>
      <c r="AF131" s="113">
        <f t="shared" si="1"/>
        <v>-0.11667958664598588</v>
      </c>
      <c r="AN131" s="112">
        <v>0.48</v>
      </c>
      <c r="AO131" s="113">
        <f t="shared" si="42"/>
        <v>0.53282380118816308</v>
      </c>
      <c r="AP131" s="113">
        <f t="shared" si="3"/>
        <v>-5.28238011881631E-2</v>
      </c>
    </row>
    <row r="132" spans="1:42" ht="11.25" customHeight="1" x14ac:dyDescent="0.2">
      <c r="A132" s="88"/>
      <c r="B132" s="160" t="s">
        <v>124</v>
      </c>
      <c r="C132" s="161">
        <v>0.8</v>
      </c>
      <c r="D132" s="162">
        <f>_xlfn.PERCENTILE.INC($D$106:$D$129,C132)</f>
        <v>40.140000000000008</v>
      </c>
      <c r="G132" s="61"/>
      <c r="H132" s="163" t="s">
        <v>125</v>
      </c>
      <c r="I132" s="97">
        <f>SLOPE(E106:E129,I106:I129)</f>
        <v>-2.9441855994896597</v>
      </c>
      <c r="L132" s="163" t="s">
        <v>126</v>
      </c>
      <c r="M132" s="95">
        <f>SUM(M106:M129)</f>
        <v>-6.7785128890605298E-2</v>
      </c>
      <c r="N132" s="164"/>
      <c r="O132" s="164"/>
      <c r="P132" s="164"/>
      <c r="Q132" s="164"/>
      <c r="R132" s="164"/>
      <c r="S132" s="164"/>
      <c r="T132" s="164"/>
      <c r="U132" s="164"/>
      <c r="V132" s="165" t="s">
        <v>127</v>
      </c>
      <c r="W132" s="190">
        <v>-6.4414639021117557</v>
      </c>
      <c r="X132" s="167" t="s">
        <v>128</v>
      </c>
      <c r="Y132" s="168" t="s">
        <v>128</v>
      </c>
      <c r="Z132" s="95">
        <f>SQRT(ABS(Z131))</f>
        <v>0.35080662923286449</v>
      </c>
      <c r="AA132" s="127"/>
      <c r="AB132" s="82"/>
      <c r="AD132" s="112">
        <v>0.49</v>
      </c>
      <c r="AE132" s="113">
        <f t="shared" si="41"/>
        <v>0.60629175723292661</v>
      </c>
      <c r="AF132" s="113">
        <f t="shared" si="1"/>
        <v>-0.11629175723292662</v>
      </c>
      <c r="AN132" s="112">
        <v>0.49</v>
      </c>
      <c r="AO132" s="113">
        <f t="shared" si="42"/>
        <v>0.54277933143023449</v>
      </c>
      <c r="AP132" s="113">
        <f t="shared" si="3"/>
        <v>-5.27793314302345E-2</v>
      </c>
    </row>
    <row r="133" spans="1:42" ht="11.25" customHeight="1" x14ac:dyDescent="0.2">
      <c r="A133" s="88"/>
      <c r="C133" s="161">
        <v>0.6</v>
      </c>
      <c r="D133" s="162">
        <f>_xlfn.PERCENTILE.INC($D$106:$D$129,C133)</f>
        <v>32.22</v>
      </c>
      <c r="G133" s="61"/>
      <c r="H133" s="169"/>
      <c r="I133" s="164"/>
      <c r="N133" s="170"/>
      <c r="O133" s="170"/>
      <c r="P133" s="170"/>
      <c r="Q133" s="170"/>
      <c r="R133" s="170"/>
      <c r="S133" s="170"/>
      <c r="T133" s="170"/>
      <c r="U133" s="170"/>
      <c r="V133" s="163"/>
      <c r="W133" s="126"/>
      <c r="X133" s="126"/>
      <c r="Y133" s="126"/>
      <c r="Z133" s="126"/>
      <c r="AA133" s="127"/>
      <c r="AB133" s="82"/>
      <c r="AD133" s="112">
        <v>0.5</v>
      </c>
      <c r="AE133" s="113">
        <f t="shared" si="41"/>
        <v>0.61581466157596454</v>
      </c>
      <c r="AF133" s="113">
        <f t="shared" si="1"/>
        <v>-0.11581466157596454</v>
      </c>
      <c r="AN133" s="112">
        <v>0.5</v>
      </c>
      <c r="AO133" s="113">
        <f t="shared" si="42"/>
        <v>0.55269287730433148</v>
      </c>
      <c r="AP133" s="113">
        <f t="shared" si="3"/>
        <v>-5.2692877304331476E-2</v>
      </c>
    </row>
    <row r="134" spans="1:42" ht="11.25" customHeight="1" x14ac:dyDescent="0.2">
      <c r="A134" s="88"/>
      <c r="C134" s="161">
        <v>0.4</v>
      </c>
      <c r="D134" s="162">
        <f>_xlfn.PERCENTILE.INC($D$106:$D$129,C134)</f>
        <v>29.34</v>
      </c>
      <c r="G134" s="61"/>
      <c r="H134" s="169"/>
      <c r="I134" s="164"/>
      <c r="N134" s="170"/>
      <c r="O134" s="170"/>
      <c r="P134" s="170"/>
      <c r="Q134" s="170"/>
      <c r="R134" s="170"/>
      <c r="S134" s="170"/>
      <c r="T134" s="170"/>
      <c r="U134" s="170"/>
      <c r="V134" s="163"/>
      <c r="W134" s="126"/>
      <c r="X134" s="126"/>
      <c r="Y134" s="126"/>
      <c r="Z134" s="126"/>
      <c r="AA134" s="127"/>
      <c r="AB134" s="82"/>
      <c r="AD134" s="112">
        <v>0.51</v>
      </c>
      <c r="AE134" s="113">
        <f t="shared" si="41"/>
        <v>0.62524950195898754</v>
      </c>
      <c r="AF134" s="113">
        <f t="shared" si="1"/>
        <v>-0.11524950195898753</v>
      </c>
      <c r="AN134" s="112">
        <v>0.51</v>
      </c>
      <c r="AO134" s="113">
        <f t="shared" si="42"/>
        <v>0.56256469500755835</v>
      </c>
      <c r="AP134" s="113">
        <f t="shared" si="3"/>
        <v>-5.2564695007558337E-2</v>
      </c>
    </row>
    <row r="135" spans="1:42" ht="11.25" customHeight="1" x14ac:dyDescent="0.2">
      <c r="A135" s="88"/>
      <c r="C135" s="161">
        <v>0.2</v>
      </c>
      <c r="D135" s="162">
        <f>_xlfn.PERCENTILE.INC($D$106:$D$129,C135)</f>
        <v>21.400000000000002</v>
      </c>
      <c r="G135" s="61"/>
      <c r="H135" s="169"/>
      <c r="I135" s="164"/>
      <c r="N135" s="170"/>
      <c r="O135" s="170"/>
      <c r="P135" s="170"/>
      <c r="Q135" s="170"/>
      <c r="R135" s="170"/>
      <c r="S135" s="170"/>
      <c r="T135" s="170"/>
      <c r="U135" s="170"/>
      <c r="V135" s="163"/>
      <c r="W135" s="126"/>
      <c r="X135" s="126"/>
      <c r="Y135" s="126"/>
      <c r="Z135" s="126"/>
      <c r="AA135" s="127"/>
      <c r="AB135" s="82"/>
      <c r="AD135" s="112">
        <v>0.52</v>
      </c>
      <c r="AE135" s="113">
        <f t="shared" si="41"/>
        <v>0.63459745964821013</v>
      </c>
      <c r="AF135" s="113">
        <f t="shared" si="1"/>
        <v>-0.11459745964821011</v>
      </c>
      <c r="AN135" s="112">
        <v>0.52</v>
      </c>
      <c r="AO135" s="113">
        <f t="shared" si="42"/>
        <v>0.57239503870976838</v>
      </c>
      <c r="AP135" s="113">
        <f t="shared" si="3"/>
        <v>-5.239503870976836E-2</v>
      </c>
    </row>
    <row r="136" spans="1:42" ht="11.25" customHeight="1" x14ac:dyDescent="0.2">
      <c r="A136" s="88"/>
      <c r="F136" s="59" t="s">
        <v>121</v>
      </c>
      <c r="G136" s="61"/>
      <c r="H136" s="169"/>
      <c r="I136" s="164"/>
      <c r="N136" s="170"/>
      <c r="O136" s="170"/>
      <c r="P136" s="170"/>
      <c r="Q136" s="170"/>
      <c r="R136" s="170"/>
      <c r="S136" s="170"/>
      <c r="T136" s="170"/>
      <c r="U136" s="170"/>
      <c r="V136" s="163"/>
      <c r="W136" s="126"/>
      <c r="X136" s="126"/>
      <c r="Y136" s="126"/>
      <c r="Z136" s="126"/>
      <c r="AA136" s="127"/>
      <c r="AB136" s="126"/>
      <c r="AD136" s="112">
        <v>0.53</v>
      </c>
      <c r="AE136" s="113">
        <f t="shared" si="41"/>
        <v>0.64385969534132181</v>
      </c>
      <c r="AF136" s="113">
        <f t="shared" si="1"/>
        <v>-0.11385969534132179</v>
      </c>
      <c r="AN136" s="112">
        <v>0.53</v>
      </c>
      <c r="AO136" s="113">
        <f t="shared" si="42"/>
        <v>0.58218416057316758</v>
      </c>
      <c r="AP136" s="113">
        <f t="shared" si="3"/>
        <v>-5.2184160573167548E-2</v>
      </c>
    </row>
    <row r="137" spans="1:42" ht="11.25" customHeight="1" x14ac:dyDescent="0.2">
      <c r="A137" s="88"/>
      <c r="B137" s="171" t="s">
        <v>129</v>
      </c>
      <c r="C137" s="172" t="str">
        <f>C105</f>
        <v>pnv19</v>
      </c>
      <c r="D137" s="172" t="str">
        <f t="shared" ref="D137:E137" si="48">D105</f>
        <v>pobre17</v>
      </c>
      <c r="E137" s="172" t="str">
        <f t="shared" si="48"/>
        <v>tmn19</v>
      </c>
      <c r="G137" s="172" t="s">
        <v>130</v>
      </c>
      <c r="H137" s="169"/>
      <c r="N137" s="170"/>
      <c r="O137" s="170"/>
      <c r="P137" s="170"/>
      <c r="Q137" s="170"/>
      <c r="R137" s="170"/>
      <c r="S137" s="170"/>
      <c r="T137" s="170"/>
      <c r="U137" s="170"/>
      <c r="V137" s="163"/>
      <c r="W137" s="126"/>
      <c r="X137" s="126"/>
      <c r="Y137" s="126"/>
      <c r="Z137" s="126"/>
      <c r="AA137" s="127"/>
      <c r="AB137" s="126"/>
      <c r="AD137" s="112">
        <v>0.54</v>
      </c>
      <c r="AE137" s="113">
        <f t="shared" si="41"/>
        <v>0.6530373496053351</v>
      </c>
      <c r="AF137" s="113">
        <f t="shared" si="1"/>
        <v>-0.11303734960533507</v>
      </c>
      <c r="AN137" s="112">
        <v>0.54</v>
      </c>
      <c r="AO137" s="113">
        <f t="shared" si="42"/>
        <v>0.59193231077169695</v>
      </c>
      <c r="AP137" s="113">
        <f t="shared" si="3"/>
        <v>-5.193231077169691E-2</v>
      </c>
    </row>
    <row r="138" spans="1:42" ht="11.25" customHeight="1" x14ac:dyDescent="0.2">
      <c r="A138" s="88"/>
      <c r="B138" s="173" t="str">
        <f>"más alto 
("&amp;(ROUND(D138,1)&amp;")")</f>
        <v>más alto 
(48.4)</v>
      </c>
      <c r="C138" s="174">
        <f>SUM(C106:C110)</f>
        <v>61337</v>
      </c>
      <c r="D138" s="175">
        <f>SUMPRODUCT(D$106:D$110,$F$106:$F$110)</f>
        <v>48.38744151164876</v>
      </c>
      <c r="E138" s="175">
        <f>SUMPRODUCT(E$106:E$110,$F$106:$F$110)</f>
        <v>10.41635603306324</v>
      </c>
      <c r="G138" s="175">
        <v>0.5</v>
      </c>
      <c r="H138" s="169"/>
      <c r="N138" s="170"/>
      <c r="O138" s="170"/>
      <c r="P138" s="170"/>
      <c r="Q138" s="170"/>
      <c r="R138" s="170"/>
      <c r="S138" s="170"/>
      <c r="T138" s="170"/>
      <c r="U138" s="170"/>
      <c r="V138" s="163"/>
      <c r="W138" s="126"/>
      <c r="X138" s="126"/>
      <c r="Y138" s="126"/>
      <c r="Z138" s="126"/>
      <c r="AA138" s="127"/>
      <c r="AB138" s="126"/>
      <c r="AD138" s="112">
        <v>0.55000000000000004</v>
      </c>
      <c r="AE138" s="113">
        <f t="shared" si="41"/>
        <v>0.66213154330345869</v>
      </c>
      <c r="AF138" s="113">
        <f t="shared" si="1"/>
        <v>-0.11213154330345865</v>
      </c>
      <c r="AN138" s="112">
        <v>0.55000000000000004</v>
      </c>
      <c r="AO138" s="113">
        <f t="shared" si="42"/>
        <v>0.60163973751019695</v>
      </c>
      <c r="AP138" s="113">
        <f t="shared" si="3"/>
        <v>-5.1639737510196904E-2</v>
      </c>
    </row>
    <row r="139" spans="1:42" ht="11.25" customHeight="1" x14ac:dyDescent="0.2">
      <c r="A139" s="88"/>
      <c r="B139" s="173" t="str">
        <f>"segundo 
("&amp;(ROUND(D139,1)&amp;")")</f>
        <v>segundo 
(37.1)</v>
      </c>
      <c r="C139" s="174">
        <f>SUM(C111:C115)</f>
        <v>75121</v>
      </c>
      <c r="D139" s="175">
        <f>SUMPRODUCT(D$111:D$115,$F$111:$F$115)</f>
        <v>37.118949428255746</v>
      </c>
      <c r="E139" s="175">
        <f>SUMPRODUCT(E$111:E$115,$F$111:$F$115)</f>
        <v>10.900161472823845</v>
      </c>
      <c r="G139" s="175">
        <v>0.5</v>
      </c>
      <c r="H139" s="169"/>
      <c r="N139" s="170"/>
      <c r="O139" s="170"/>
      <c r="P139" s="170"/>
      <c r="Q139" s="170"/>
      <c r="R139" s="170"/>
      <c r="S139" s="170"/>
      <c r="T139" s="170"/>
      <c r="U139" s="170"/>
      <c r="V139" s="163"/>
      <c r="W139" s="126"/>
      <c r="X139" s="126"/>
      <c r="Y139" s="126"/>
      <c r="Z139" s="126"/>
      <c r="AA139" s="127"/>
      <c r="AB139" s="126"/>
      <c r="AD139" s="112">
        <v>0.56000000000000005</v>
      </c>
      <c r="AE139" s="113">
        <f t="shared" si="41"/>
        <v>0.67114337801131152</v>
      </c>
      <c r="AF139" s="113">
        <f t="shared" si="1"/>
        <v>-0.11114337801131147</v>
      </c>
      <c r="AN139" s="112">
        <v>0.56000000000000005</v>
      </c>
      <c r="AO139" s="113">
        <f t="shared" si="42"/>
        <v>0.61130668704335256</v>
      </c>
      <c r="AP139" s="113">
        <f t="shared" si="3"/>
        <v>-5.1306687043352506E-2</v>
      </c>
    </row>
    <row r="140" spans="1:42" ht="11.25" customHeight="1" x14ac:dyDescent="0.2">
      <c r="A140" s="88"/>
      <c r="B140" s="173" t="str">
        <f>"mediano 
("&amp;(ROUND(D140,1)&amp;")")</f>
        <v>mediano 
(31.2)</v>
      </c>
      <c r="C140" s="174">
        <f>SUM(C116:C119)</f>
        <v>103945</v>
      </c>
      <c r="D140" s="175">
        <f>SUMPRODUCT(D$116:D$119,$F$116:$F$119)</f>
        <v>31.212167011400261</v>
      </c>
      <c r="E140" s="175">
        <f>SUMPRODUCT(E$116:E$119,$F$116:$F$119)</f>
        <v>10.981440088508347</v>
      </c>
      <c r="G140" s="175">
        <v>0.5</v>
      </c>
      <c r="H140" s="169"/>
      <c r="N140" s="170"/>
      <c r="O140" s="170"/>
      <c r="P140" s="170"/>
      <c r="Q140" s="170"/>
      <c r="R140" s="170"/>
      <c r="S140" s="170"/>
      <c r="T140" s="170"/>
      <c r="U140" s="170"/>
      <c r="V140" s="163"/>
      <c r="W140" s="126"/>
      <c r="X140" s="126"/>
      <c r="Y140" s="126"/>
      <c r="Z140" s="126"/>
      <c r="AA140" s="127"/>
      <c r="AB140" s="126"/>
      <c r="AD140" s="112">
        <v>0.56999999999999995</v>
      </c>
      <c r="AE140" s="113">
        <f t="shared" si="41"/>
        <v>0.68007393642278169</v>
      </c>
      <c r="AF140" s="113">
        <f t="shared" si="1"/>
        <v>-0.11007393642278174</v>
      </c>
      <c r="AN140" s="112">
        <v>0.56999999999999995</v>
      </c>
      <c r="AO140" s="113">
        <f t="shared" si="42"/>
        <v>0.62093340369442163</v>
      </c>
      <c r="AP140" s="113">
        <f t="shared" si="3"/>
        <v>-5.0933403694421675E-2</v>
      </c>
    </row>
    <row r="141" spans="1:42" ht="11.25" customHeight="1" x14ac:dyDescent="0.2">
      <c r="A141" s="88"/>
      <c r="B141" s="173" t="str">
        <f>"cuarto 
("&amp;(ROUND(D141,1)&amp;")")</f>
        <v>cuarto 
(26.6)</v>
      </c>
      <c r="C141" s="174">
        <f>SUM(C120:C124)</f>
        <v>72579</v>
      </c>
      <c r="D141" s="175">
        <f>SUMPRODUCT(D$120:D$124,$F$120:$F$124)</f>
        <v>26.646330205706885</v>
      </c>
      <c r="E141" s="175">
        <f>SUMPRODUCT(E$120:E$124,$F$120:$F$124)</f>
        <v>10.719965692555698</v>
      </c>
      <c r="G141" s="175">
        <v>0.5</v>
      </c>
      <c r="H141" s="169"/>
      <c r="N141" s="170"/>
      <c r="O141" s="170"/>
      <c r="P141" s="170"/>
      <c r="Q141" s="170"/>
      <c r="R141" s="170"/>
      <c r="S141" s="170"/>
      <c r="T141" s="170"/>
      <c r="U141" s="170"/>
      <c r="V141" s="163"/>
      <c r="W141" s="126"/>
      <c r="X141" s="126"/>
      <c r="Y141" s="126"/>
      <c r="Z141" s="126"/>
      <c r="AA141" s="127"/>
      <c r="AB141" s="126"/>
      <c r="AD141" s="112">
        <v>0.57999999999999996</v>
      </c>
      <c r="AE141" s="113">
        <f t="shared" si="41"/>
        <v>0.68892428274583239</v>
      </c>
      <c r="AF141" s="113">
        <f t="shared" si="1"/>
        <v>-0.10892428274583243</v>
      </c>
      <c r="AN141" s="112">
        <v>0.57999999999999996</v>
      </c>
      <c r="AO141" s="113">
        <f t="shared" si="42"/>
        <v>0.63052012987375727</v>
      </c>
      <c r="AP141" s="113">
        <f t="shared" si="3"/>
        <v>-5.0520129873757313E-2</v>
      </c>
    </row>
    <row r="142" spans="1:42" ht="11.25" customHeight="1" x14ac:dyDescent="0.2">
      <c r="A142" s="88"/>
      <c r="B142" s="176" t="str">
        <f>"más bajo 
("&amp;(ROUND(D142,1)&amp;")")</f>
        <v>más bajo 
(16.4)</v>
      </c>
      <c r="C142" s="177">
        <f>SUM(C125:C129)</f>
        <v>253077</v>
      </c>
      <c r="D142" s="178">
        <f>SUMPRODUCT(D$125:D$129,$F$125:$F$129)</f>
        <v>16.433292239120902</v>
      </c>
      <c r="E142" s="178">
        <f>SUMPRODUCT(E$125:E$129,$F$125:$F$129)</f>
        <v>8.1772412743947509</v>
      </c>
      <c r="G142" s="178">
        <v>0.5</v>
      </c>
      <c r="H142" s="169"/>
      <c r="N142" s="170"/>
      <c r="O142" s="170"/>
      <c r="P142" s="170"/>
      <c r="Q142" s="170"/>
      <c r="R142" s="170"/>
      <c r="S142" s="170"/>
      <c r="T142" s="170"/>
      <c r="U142" s="170"/>
      <c r="V142" s="163"/>
      <c r="W142" s="126"/>
      <c r="X142" s="126"/>
      <c r="Y142" s="126"/>
      <c r="Z142" s="126"/>
      <c r="AA142" s="127"/>
      <c r="AB142" s="126"/>
      <c r="AD142" s="112">
        <v>0.59</v>
      </c>
      <c r="AE142" s="113">
        <f t="shared" si="41"/>
        <v>0.69769546308852715</v>
      </c>
      <c r="AF142" s="113">
        <f t="shared" si="1"/>
        <v>-0.10769546308852718</v>
      </c>
      <c r="AN142" s="112">
        <v>0.59</v>
      </c>
      <c r="AO142" s="113">
        <f t="shared" si="42"/>
        <v>0.64006710609711104</v>
      </c>
      <c r="AP142" s="113">
        <f t="shared" si="3"/>
        <v>-5.0067106097111069E-2</v>
      </c>
    </row>
    <row r="143" spans="1:42" ht="11.25" customHeight="1" x14ac:dyDescent="0.2">
      <c r="A143" s="88"/>
      <c r="G143" s="61"/>
      <c r="H143" s="169"/>
      <c r="I143" s="164"/>
      <c r="N143" s="170"/>
      <c r="O143" s="170"/>
      <c r="P143" s="170"/>
      <c r="Q143" s="170"/>
      <c r="R143" s="170"/>
      <c r="S143" s="170"/>
      <c r="T143" s="170"/>
      <c r="U143" s="170"/>
      <c r="V143" s="163"/>
      <c r="W143" s="126"/>
      <c r="X143" s="126"/>
      <c r="Y143" s="126"/>
      <c r="Z143" s="126"/>
      <c r="AA143" s="127"/>
      <c r="AB143" s="126"/>
      <c r="AD143" s="112">
        <v>0.6</v>
      </c>
      <c r="AE143" s="113">
        <f t="shared" si="41"/>
        <v>0.70638850583556922</v>
      </c>
      <c r="AF143" s="113">
        <f t="shared" si="1"/>
        <v>-0.10638850583556925</v>
      </c>
      <c r="AN143" s="112">
        <v>0.6</v>
      </c>
      <c r="AO143" s="113">
        <f t="shared" si="42"/>
        <v>0.64957457100374238</v>
      </c>
      <c r="AP143" s="113">
        <f t="shared" si="3"/>
        <v>-4.9574571003742407E-2</v>
      </c>
    </row>
    <row r="144" spans="1:42" ht="11.25" customHeight="1" x14ac:dyDescent="0.2">
      <c r="C144" s="179" t="s">
        <v>50</v>
      </c>
      <c r="D144" s="180">
        <f>E53</f>
        <v>1000</v>
      </c>
      <c r="G144" s="61"/>
      <c r="H144" s="163"/>
      <c r="I144" s="97"/>
      <c r="L144" s="163"/>
      <c r="M144" s="95"/>
      <c r="N144" s="164"/>
      <c r="O144" s="164"/>
      <c r="P144" s="164"/>
      <c r="Q144" s="164"/>
      <c r="R144" s="164"/>
      <c r="S144" s="164"/>
      <c r="T144" s="164"/>
      <c r="U144" s="164"/>
      <c r="V144" s="163"/>
      <c r="W144" s="126"/>
      <c r="AA144" s="127"/>
      <c r="AB144" s="126"/>
      <c r="AD144" s="112">
        <v>0.61</v>
      </c>
      <c r="AE144" s="113">
        <f t="shared" si="41"/>
        <v>0.7150044220156071</v>
      </c>
      <c r="AF144" s="113">
        <f t="shared" si="1"/>
        <v>-0.10500442201560711</v>
      </c>
      <c r="AN144" s="112">
        <v>0.61</v>
      </c>
      <c r="AO144" s="113">
        <f t="shared" si="42"/>
        <v>0.65904276137431383</v>
      </c>
      <c r="AP144" s="113">
        <f t="shared" si="3"/>
        <v>-4.9042761374313848E-2</v>
      </c>
    </row>
    <row r="145" spans="2:42" ht="11.25" customHeight="1" x14ac:dyDescent="0.2">
      <c r="C145" s="179" t="s">
        <v>131</v>
      </c>
      <c r="D145" s="180">
        <f>(C138*E138)/D144</f>
        <v>638.90802999999994</v>
      </c>
      <c r="G145" s="61"/>
      <c r="H145" s="163"/>
      <c r="I145" s="97"/>
      <c r="L145" s="163"/>
      <c r="M145" s="95"/>
      <c r="N145" s="164"/>
      <c r="O145" s="164"/>
      <c r="P145" s="164"/>
      <c r="Q145" s="164"/>
      <c r="R145" s="164"/>
      <c r="S145" s="164"/>
      <c r="T145" s="164"/>
      <c r="U145" s="164"/>
      <c r="V145" s="163"/>
      <c r="W145" s="126"/>
      <c r="AA145" s="127"/>
      <c r="AB145" s="126"/>
      <c r="AD145" s="112">
        <v>0.62</v>
      </c>
      <c r="AE145" s="113">
        <f t="shared" si="41"/>
        <v>0.72354420565957733</v>
      </c>
      <c r="AF145" s="113">
        <f t="shared" si="1"/>
        <v>-0.10354420565957734</v>
      </c>
      <c r="AN145" s="112">
        <v>0.62</v>
      </c>
      <c r="AO145" s="113">
        <f t="shared" si="42"/>
        <v>0.66847191214858936</v>
      </c>
      <c r="AP145" s="113">
        <f t="shared" si="3"/>
        <v>-4.8471912148589369E-2</v>
      </c>
    </row>
    <row r="146" spans="2:42" ht="11.25" customHeight="1" x14ac:dyDescent="0.2">
      <c r="C146" s="179" t="s">
        <v>132</v>
      </c>
      <c r="D146" s="180">
        <f>(C142*E142)/D144</f>
        <v>2069.4716900000003</v>
      </c>
      <c r="G146" s="61"/>
      <c r="O146" s="59"/>
      <c r="AA146" s="127"/>
      <c r="AB146" s="126"/>
      <c r="AD146" s="112">
        <v>0.63</v>
      </c>
      <c r="AE146" s="113">
        <f t="shared" si="41"/>
        <v>0.7320088341503278</v>
      </c>
      <c r="AF146" s="113">
        <f t="shared" si="1"/>
        <v>-0.1020088341503278</v>
      </c>
      <c r="AN146" s="112">
        <v>0.63</v>
      </c>
      <c r="AO146" s="113">
        <f t="shared" si="42"/>
        <v>0.67786225644293685</v>
      </c>
      <c r="AP146" s="113">
        <f t="shared" si="3"/>
        <v>-4.7862256442936846E-2</v>
      </c>
    </row>
    <row r="147" spans="2:42" ht="11.25" customHeight="1" x14ac:dyDescent="0.2">
      <c r="G147" s="61"/>
      <c r="H147" s="59" t="s">
        <v>121</v>
      </c>
      <c r="O147" s="59"/>
      <c r="AA147" s="127"/>
      <c r="AB147" s="126"/>
      <c r="AD147" s="112">
        <v>0.64</v>
      </c>
      <c r="AE147" s="113">
        <f t="shared" ref="AE147:AE178" si="49">(EXP(AD147/($W$84-AD147))-1)/(EXP(1/($W$84-1))-1)</f>
        <v>0.74039926856376959</v>
      </c>
      <c r="AF147" s="113">
        <f t="shared" ref="AF147:AF178" si="50">AD147-AE147</f>
        <v>-0.10039926856376957</v>
      </c>
      <c r="AN147" s="112">
        <v>0.64</v>
      </c>
      <c r="AO147" s="113">
        <f t="shared" ref="AO147:AO178" si="51">(EXP(AN147/($W$132-AN147))-1)/(EXP(1/($W$132-1))-1)</f>
        <v>0.68721402556762712</v>
      </c>
      <c r="AP147" s="113">
        <f t="shared" ref="AP147:AP178" si="52">AN147-AO147</f>
        <v>-4.7214025567627105E-2</v>
      </c>
    </row>
    <row r="148" spans="2:42" ht="11.25" customHeight="1" x14ac:dyDescent="0.2">
      <c r="G148" s="61"/>
      <c r="H148" s="59" t="s">
        <v>121</v>
      </c>
      <c r="O148" s="59"/>
      <c r="AA148" s="127"/>
      <c r="AD148" s="112">
        <v>0.65</v>
      </c>
      <c r="AE148" s="113">
        <f t="shared" si="49"/>
        <v>0.74871645400179376</v>
      </c>
      <c r="AF148" s="113">
        <f t="shared" si="50"/>
        <v>-9.8716454001793741E-2</v>
      </c>
      <c r="AN148" s="112">
        <v>0.65</v>
      </c>
      <c r="AO148" s="113">
        <f t="shared" si="51"/>
        <v>0.69652744904394703</v>
      </c>
      <c r="AP148" s="113">
        <f t="shared" si="52"/>
        <v>-4.6527449043947011E-2</v>
      </c>
    </row>
    <row r="149" spans="2:42" ht="11.25" customHeight="1" x14ac:dyDescent="0.2">
      <c r="AA149" s="127"/>
      <c r="AD149" s="112">
        <v>0.66</v>
      </c>
      <c r="AE149" s="113">
        <f t="shared" si="49"/>
        <v>0.75696131991717452</v>
      </c>
      <c r="AF149" s="113">
        <f t="shared" si="50"/>
        <v>-9.6961319917174493E-2</v>
      </c>
      <c r="AN149" s="112">
        <v>0.66</v>
      </c>
      <c r="AO149" s="113">
        <f t="shared" si="51"/>
        <v>0.7058027546211183</v>
      </c>
      <c r="AP149" s="113">
        <f t="shared" si="52"/>
        <v>-4.5802754621118269E-2</v>
      </c>
    </row>
    <row r="150" spans="2:42" ht="11.25" customHeight="1" x14ac:dyDescent="0.2">
      <c r="AA150" s="127"/>
      <c r="AD150" s="112">
        <v>0.67</v>
      </c>
      <c r="AE150" s="113">
        <f t="shared" si="49"/>
        <v>0.76513478043069227</v>
      </c>
      <c r="AF150" s="113">
        <f t="shared" si="50"/>
        <v>-9.5134780430692234E-2</v>
      </c>
      <c r="AN150" s="112">
        <v>0.67</v>
      </c>
      <c r="AO150" s="113">
        <f t="shared" si="51"/>
        <v>0.71504016829302586</v>
      </c>
      <c r="AP150" s="113">
        <f t="shared" si="52"/>
        <v>-4.5040168293025817E-2</v>
      </c>
    </row>
    <row r="151" spans="2:42" ht="11.25" customHeight="1" x14ac:dyDescent="0.2">
      <c r="AA151" s="127"/>
      <c r="AD151" s="112">
        <v>0.68</v>
      </c>
      <c r="AE151" s="113">
        <f t="shared" si="49"/>
        <v>0.77323773464067602</v>
      </c>
      <c r="AF151" s="113">
        <f t="shared" si="50"/>
        <v>-9.3237734640675973E-2</v>
      </c>
      <c r="AN151" s="112">
        <v>0.68</v>
      </c>
      <c r="AO151" s="113">
        <f t="shared" si="51"/>
        <v>0.72423991431476453</v>
      </c>
      <c r="AP151" s="113">
        <f t="shared" si="52"/>
        <v>-4.4239914314764484E-2</v>
      </c>
    </row>
    <row r="152" spans="2:42" ht="11.25" customHeight="1" x14ac:dyDescent="0.2">
      <c r="AA152" s="95"/>
      <c r="AD152" s="112">
        <v>0.69</v>
      </c>
      <c r="AE152" s="113">
        <f t="shared" si="49"/>
        <v>0.78127106692518489</v>
      </c>
      <c r="AF152" s="113">
        <f t="shared" si="50"/>
        <v>-9.127106692518494E-2</v>
      </c>
      <c r="AN152" s="112">
        <v>0.69</v>
      </c>
      <c r="AO152" s="113">
        <f t="shared" si="51"/>
        <v>0.73340221521900062</v>
      </c>
      <c r="AP152" s="113">
        <f t="shared" si="52"/>
        <v>-4.3402215219000673E-2</v>
      </c>
    </row>
    <row r="153" spans="2:42" ht="11.25" customHeight="1" x14ac:dyDescent="0.2">
      <c r="AA153" s="128"/>
      <c r="AD153" s="112">
        <v>0.7</v>
      </c>
      <c r="AE153" s="113">
        <f t="shared" si="49"/>
        <v>0.78923564723702477</v>
      </c>
      <c r="AF153" s="113">
        <f t="shared" si="50"/>
        <v>-8.9235647237024818E-2</v>
      </c>
      <c r="AN153" s="112">
        <v>0.7</v>
      </c>
      <c r="AO153" s="113">
        <f t="shared" si="51"/>
        <v>0.74252729183214761</v>
      </c>
      <c r="AP153" s="113">
        <f t="shared" si="52"/>
        <v>-4.2527291832147651E-2</v>
      </c>
    </row>
    <row r="154" spans="2:42" ht="11.25" customHeight="1" x14ac:dyDescent="0.2">
      <c r="AA154" s="128"/>
      <c r="AD154" s="112">
        <v>0.71</v>
      </c>
      <c r="AE154" s="113">
        <f t="shared" si="49"/>
        <v>0.79713233139179618</v>
      </c>
      <c r="AF154" s="113">
        <f t="shared" si="50"/>
        <v>-8.7132331391796214E-2</v>
      </c>
      <c r="AN154" s="112">
        <v>0.71</v>
      </c>
      <c r="AO154" s="113">
        <f t="shared" si="51"/>
        <v>0.75161536329037038</v>
      </c>
      <c r="AP154" s="113">
        <f t="shared" si="52"/>
        <v>-4.1615363290370411E-2</v>
      </c>
    </row>
    <row r="155" spans="2:42" ht="11.25" customHeight="1" x14ac:dyDescent="0.2">
      <c r="B155" s="191" t="s">
        <v>136</v>
      </c>
      <c r="AA155" s="126"/>
      <c r="AD155" s="112">
        <v>0.72</v>
      </c>
      <c r="AE155" s="113">
        <f t="shared" si="49"/>
        <v>0.80496196134915987</v>
      </c>
      <c r="AF155" s="113">
        <f t="shared" si="50"/>
        <v>-8.4961961349159898E-2</v>
      </c>
      <c r="AN155" s="112">
        <v>0.72</v>
      </c>
      <c r="AO155" s="113">
        <f t="shared" si="51"/>
        <v>0.76066664705540421</v>
      </c>
      <c r="AP155" s="113">
        <f t="shared" si="52"/>
        <v>-4.0666647055404237E-2</v>
      </c>
    </row>
    <row r="156" spans="2:42" ht="11.25" customHeight="1" x14ac:dyDescent="0.2">
      <c r="B156" s="191" t="s">
        <v>137</v>
      </c>
      <c r="AA156" s="126"/>
      <c r="AD156" s="112">
        <v>0.73</v>
      </c>
      <c r="AE156" s="113">
        <f t="shared" si="49"/>
        <v>0.81272536548750718</v>
      </c>
      <c r="AF156" s="113">
        <f t="shared" si="50"/>
        <v>-8.2725365487507196E-2</v>
      </c>
      <c r="AN156" s="112">
        <v>0.73</v>
      </c>
      <c r="AO156" s="113">
        <f t="shared" si="51"/>
        <v>0.76968135893020939</v>
      </c>
      <c r="AP156" s="113">
        <f t="shared" si="52"/>
        <v>-3.9681358930209409E-2</v>
      </c>
    </row>
    <row r="157" spans="2:42" ht="11.25" customHeight="1" x14ac:dyDescent="0.2">
      <c r="B157" s="191" t="s">
        <v>138</v>
      </c>
      <c r="AA157" s="126"/>
      <c r="AD157" s="112">
        <v>0.74</v>
      </c>
      <c r="AE157" s="113">
        <f t="shared" si="49"/>
        <v>0.82042335887221474</v>
      </c>
      <c r="AF157" s="113">
        <f t="shared" si="50"/>
        <v>-8.0423358872214745E-2</v>
      </c>
      <c r="AN157" s="112">
        <v>0.74</v>
      </c>
      <c r="AO157" s="113">
        <f t="shared" si="51"/>
        <v>0.77865971307444293</v>
      </c>
      <c r="AP157" s="113">
        <f t="shared" si="52"/>
        <v>-3.8659713074442936E-2</v>
      </c>
    </row>
    <row r="158" spans="2:42" ht="11.25" customHeight="1" x14ac:dyDescent="0.2">
      <c r="AA158" s="126"/>
      <c r="AD158" s="112">
        <v>0.75</v>
      </c>
      <c r="AE158" s="113">
        <f t="shared" si="49"/>
        <v>0.82805674351764469</v>
      </c>
      <c r="AF158" s="113">
        <f t="shared" si="50"/>
        <v>-7.8056743517644689E-2</v>
      </c>
      <c r="AN158" s="112">
        <v>0.75</v>
      </c>
      <c r="AO158" s="113">
        <f t="shared" si="51"/>
        <v>0.78760192201976487</v>
      </c>
      <c r="AP158" s="113">
        <f t="shared" si="52"/>
        <v>-3.7601922019764866E-2</v>
      </c>
    </row>
    <row r="159" spans="2:42" ht="11.25" customHeight="1" x14ac:dyDescent="0.2">
      <c r="AA159" s="126"/>
      <c r="AD159" s="112">
        <v>0.76</v>
      </c>
      <c r="AE159" s="113">
        <f t="shared" si="49"/>
        <v>0.83562630864307408</v>
      </c>
      <c r="AF159" s="113">
        <f t="shared" si="50"/>
        <v>-7.5626308643074069E-2</v>
      </c>
      <c r="AN159" s="112">
        <v>0.76</v>
      </c>
      <c r="AO159" s="113">
        <f t="shared" si="51"/>
        <v>0.7965081966849813</v>
      </c>
      <c r="AP159" s="113">
        <f t="shared" si="52"/>
        <v>-3.6508196684981287E-2</v>
      </c>
    </row>
    <row r="160" spans="2:42" ht="11.25" customHeight="1" x14ac:dyDescent="0.2">
      <c r="AA160" s="126"/>
      <c r="AD160" s="112">
        <v>0.77</v>
      </c>
      <c r="AE160" s="113">
        <f t="shared" si="49"/>
        <v>0.84313283092269942</v>
      </c>
      <c r="AF160" s="113">
        <f t="shared" si="50"/>
        <v>-7.3132830922699399E-2</v>
      </c>
      <c r="AN160" s="112">
        <v>0.77</v>
      </c>
      <c r="AO160" s="113">
        <f t="shared" si="51"/>
        <v>0.80537874639101237</v>
      </c>
      <c r="AP160" s="113">
        <f t="shared" si="52"/>
        <v>-3.537874639101235E-2</v>
      </c>
    </row>
    <row r="161" spans="27:42" ht="11.25" customHeight="1" x14ac:dyDescent="0.2">
      <c r="AA161" s="126"/>
      <c r="AD161" s="112">
        <v>0.78</v>
      </c>
      <c r="AE161" s="113">
        <f t="shared" si="49"/>
        <v>0.85057707472988631</v>
      </c>
      <c r="AF161" s="113">
        <f t="shared" si="50"/>
        <v>-7.057707472988628E-2</v>
      </c>
      <c r="AN161" s="112">
        <v>0.78</v>
      </c>
      <c r="AO161" s="113">
        <f t="shared" si="51"/>
        <v>0.8142137788757019</v>
      </c>
      <c r="AP161" s="113">
        <f t="shared" si="52"/>
        <v>-3.4213778875701872E-2</v>
      </c>
    </row>
    <row r="162" spans="27:42" ht="11.25" customHeight="1" x14ac:dyDescent="0.2">
      <c r="AA162" s="126"/>
      <c r="AD162" s="112">
        <v>0.79</v>
      </c>
      <c r="AE162" s="113">
        <f t="shared" si="49"/>
        <v>0.85795979237580855</v>
      </c>
      <c r="AF162" s="113">
        <f t="shared" si="50"/>
        <v>-6.7959792375808514E-2</v>
      </c>
      <c r="AN162" s="112">
        <v>0.79</v>
      </c>
      <c r="AO162" s="113">
        <f t="shared" si="51"/>
        <v>0.82301350030846632</v>
      </c>
      <c r="AP162" s="113">
        <f t="shared" si="52"/>
        <v>-3.3013500308466281E-2</v>
      </c>
    </row>
    <row r="163" spans="27:42" ht="11.25" customHeight="1" x14ac:dyDescent="0.2">
      <c r="AA163" s="126"/>
      <c r="AD163" s="112">
        <v>0.8</v>
      </c>
      <c r="AE163" s="113">
        <f t="shared" si="49"/>
        <v>0.86528172434262751</v>
      </c>
      <c r="AF163" s="113">
        <f t="shared" si="50"/>
        <v>-6.5281724342627467E-2</v>
      </c>
      <c r="AN163" s="112">
        <v>0.8</v>
      </c>
      <c r="AO163" s="113">
        <f t="shared" si="51"/>
        <v>0.83177811530477874</v>
      </c>
      <c r="AP163" s="113">
        <f t="shared" si="52"/>
        <v>-3.1778115304778698E-2</v>
      </c>
    </row>
    <row r="164" spans="27:42" ht="11.25" customHeight="1" x14ac:dyDescent="0.2">
      <c r="AA164" s="126"/>
      <c r="AD164" s="112">
        <v>0.81</v>
      </c>
      <c r="AE164" s="113">
        <f t="shared" si="49"/>
        <v>0.87254359951135485</v>
      </c>
      <c r="AF164" s="113">
        <f t="shared" si="50"/>
        <v>-6.2543599511354797E-2</v>
      </c>
      <c r="AN164" s="112">
        <v>0.81</v>
      </c>
      <c r="AO164" s="113">
        <f t="shared" si="51"/>
        <v>0.84050782694050008</v>
      </c>
      <c r="AP164" s="113">
        <f t="shared" si="52"/>
        <v>-3.0507826940500027E-2</v>
      </c>
    </row>
    <row r="165" spans="27:42" ht="11.25" customHeight="1" x14ac:dyDescent="0.2">
      <c r="AA165" s="126"/>
      <c r="AD165" s="112">
        <v>0.82</v>
      </c>
      <c r="AE165" s="113">
        <f t="shared" si="49"/>
        <v>0.87974613538453994</v>
      </c>
      <c r="AF165" s="113">
        <f t="shared" si="50"/>
        <v>-5.9746135384539989E-2</v>
      </c>
      <c r="AN165" s="112">
        <v>0.82</v>
      </c>
      <c r="AO165" s="113">
        <f t="shared" si="51"/>
        <v>0.84920283676605357</v>
      </c>
      <c r="AP165" s="113">
        <f t="shared" si="52"/>
        <v>-2.9202836766053619E-2</v>
      </c>
    </row>
    <row r="166" spans="27:42" ht="11.25" customHeight="1" x14ac:dyDescent="0.2">
      <c r="AD166" s="112">
        <v>0.83</v>
      </c>
      <c r="AE166" s="113">
        <f t="shared" si="49"/>
        <v>0.88689003830391522</v>
      </c>
      <c r="AF166" s="113">
        <f t="shared" si="50"/>
        <v>-5.6890038303915258E-2</v>
      </c>
      <c r="AN166" s="112">
        <v>0.83</v>
      </c>
      <c r="AO166" s="113">
        <f t="shared" si="51"/>
        <v>0.85786334482044335</v>
      </c>
      <c r="AP166" s="113">
        <f t="shared" si="52"/>
        <v>-2.7863344820443392E-2</v>
      </c>
    </row>
    <row r="167" spans="27:42" ht="11.25" customHeight="1" x14ac:dyDescent="0.2">
      <c r="AD167" s="112">
        <v>0.84</v>
      </c>
      <c r="AE167" s="113">
        <f t="shared" si="49"/>
        <v>0.89397600366312668</v>
      </c>
      <c r="AF167" s="113">
        <f t="shared" si="50"/>
        <v>-5.3976003663126715E-2</v>
      </c>
      <c r="AN167" s="112">
        <v>0.84</v>
      </c>
      <c r="AO167" s="113">
        <f t="shared" si="51"/>
        <v>0.86648954964512082</v>
      </c>
      <c r="AP167" s="113">
        <f t="shared" si="52"/>
        <v>-2.6489549645120847E-2</v>
      </c>
    </row>
    <row r="168" spans="27:42" ht="11.25" customHeight="1" x14ac:dyDescent="0.2">
      <c r="AD168" s="112">
        <v>0.85</v>
      </c>
      <c r="AE168" s="113">
        <f t="shared" si="49"/>
        <v>0.90100471611568733</v>
      </c>
      <c r="AF168" s="113">
        <f t="shared" si="50"/>
        <v>-5.1004716115687354E-2</v>
      </c>
      <c r="AN168" s="112">
        <v>0.85</v>
      </c>
      <c r="AO168" s="113">
        <f t="shared" si="51"/>
        <v>0.87508164829770785</v>
      </c>
      <c r="AP168" s="113">
        <f t="shared" si="52"/>
        <v>-2.508164829770787E-2</v>
      </c>
    </row>
    <row r="169" spans="27:42" ht="11.25" customHeight="1" x14ac:dyDescent="0.2">
      <c r="AD169" s="112">
        <v>0.86</v>
      </c>
      <c r="AE169" s="113">
        <f t="shared" si="49"/>
        <v>0.90797684977826665</v>
      </c>
      <c r="AF169" s="113">
        <f t="shared" si="50"/>
        <v>-4.7976849778266661E-2</v>
      </c>
      <c r="AN169" s="112">
        <v>0.86</v>
      </c>
      <c r="AO169" s="113">
        <f t="shared" si="51"/>
        <v>0.88363983636556065</v>
      </c>
      <c r="AP169" s="113">
        <f t="shared" si="52"/>
        <v>-2.3639836365560662E-2</v>
      </c>
    </row>
    <row r="170" spans="27:42" ht="11.25" customHeight="1" x14ac:dyDescent="0.2">
      <c r="AD170" s="112">
        <v>0.87</v>
      </c>
      <c r="AE170" s="113">
        <f t="shared" si="49"/>
        <v>0.91489306842943929</v>
      </c>
      <c r="AF170" s="113">
        <f t="shared" si="50"/>
        <v>-4.4893068429439298E-2</v>
      </c>
      <c r="AN170" s="112">
        <v>0.87</v>
      </c>
      <c r="AO170" s="113">
        <f t="shared" si="51"/>
        <v>0.89216430797919843</v>
      </c>
      <c r="AP170" s="113">
        <f t="shared" si="52"/>
        <v>-2.2164307979198439E-2</v>
      </c>
    </row>
    <row r="171" spans="27:42" ht="11.25" customHeight="1" x14ac:dyDescent="0.2">
      <c r="AD171" s="112">
        <v>0.88</v>
      </c>
      <c r="AE171" s="113">
        <f t="shared" si="49"/>
        <v>0.92175402570401732</v>
      </c>
      <c r="AF171" s="113">
        <f t="shared" si="50"/>
        <v>-4.1754025704017317E-2</v>
      </c>
      <c r="AN171" s="112">
        <v>0.88</v>
      </c>
      <c r="AO171" s="113">
        <f t="shared" si="51"/>
        <v>0.90065525582557859</v>
      </c>
      <c r="AP171" s="113">
        <f t="shared" si="52"/>
        <v>-2.0655255825578589E-2</v>
      </c>
    </row>
    <row r="172" spans="27:42" ht="11.25" customHeight="1" x14ac:dyDescent="0.2">
      <c r="AD172" s="112">
        <v>0.89</v>
      </c>
      <c r="AE172" s="113">
        <f t="shared" si="49"/>
        <v>0.92856036528306263</v>
      </c>
      <c r="AF172" s="113">
        <f t="shared" si="50"/>
        <v>-3.8560365283062614E-2</v>
      </c>
      <c r="AN172" s="112">
        <v>0.89</v>
      </c>
      <c r="AO172" s="113">
        <f t="shared" si="51"/>
        <v>0.90911287116123607</v>
      </c>
      <c r="AP172" s="113">
        <f t="shared" si="52"/>
        <v>-1.9112871161236056E-2</v>
      </c>
    </row>
    <row r="173" spans="27:42" ht="11.25" customHeight="1" x14ac:dyDescent="0.2">
      <c r="AD173" s="112">
        <v>0.9</v>
      </c>
      <c r="AE173" s="113">
        <f t="shared" si="49"/>
        <v>0.93531272107970853</v>
      </c>
      <c r="AF173" s="113">
        <f t="shared" si="50"/>
        <v>-3.5312721079708509E-2</v>
      </c>
      <c r="AN173" s="112">
        <v>0.9</v>
      </c>
      <c r="AO173" s="113">
        <f t="shared" si="51"/>
        <v>0.91753734382527485</v>
      </c>
      <c r="AP173" s="113">
        <f t="shared" si="52"/>
        <v>-1.7537343825274831E-2</v>
      </c>
    </row>
    <row r="174" spans="27:42" ht="11.25" customHeight="1" x14ac:dyDescent="0.2">
      <c r="AD174" s="112">
        <v>0.91</v>
      </c>
      <c r="AE174" s="113">
        <f t="shared" si="49"/>
        <v>0.94201171742087964</v>
      </c>
      <c r="AF174" s="113">
        <f t="shared" si="50"/>
        <v>-3.2011717420879604E-2</v>
      </c>
      <c r="AN174" s="112">
        <v>0.91</v>
      </c>
      <c r="AO174" s="113">
        <f t="shared" si="51"/>
        <v>0.92592886225223126</v>
      </c>
      <c r="AP174" s="113">
        <f t="shared" si="52"/>
        <v>-1.5928862252231224E-2</v>
      </c>
    </row>
    <row r="175" spans="27:42" ht="11.25" customHeight="1" x14ac:dyDescent="0.2">
      <c r="AD175" s="112">
        <v>0.92</v>
      </c>
      <c r="AE175" s="113">
        <f t="shared" si="49"/>
        <v>0.94865796922502954</v>
      </c>
      <c r="AF175" s="113">
        <f t="shared" si="50"/>
        <v>-2.86579692250295E-2</v>
      </c>
      <c r="AN175" s="112">
        <v>0.92</v>
      </c>
      <c r="AO175" s="113">
        <f t="shared" si="51"/>
        <v>0.93428761348478517</v>
      </c>
      <c r="AP175" s="113">
        <f t="shared" si="52"/>
        <v>-1.4287613484785133E-2</v>
      </c>
    </row>
    <row r="176" spans="27:42" ht="11.25" customHeight="1" x14ac:dyDescent="0.2">
      <c r="AD176" s="112">
        <v>0.93</v>
      </c>
      <c r="AE176" s="113">
        <f t="shared" si="49"/>
        <v>0.95525208217598367</v>
      </c>
      <c r="AF176" s="113">
        <f t="shared" si="50"/>
        <v>-2.5252082175983626E-2</v>
      </c>
      <c r="AN176" s="112">
        <v>0.93</v>
      </c>
      <c r="AO176" s="113">
        <f t="shared" si="51"/>
        <v>0.94261378318634736</v>
      </c>
      <c r="AP176" s="113">
        <f t="shared" si="52"/>
        <v>-1.2613783186347316E-2</v>
      </c>
    </row>
    <row r="177" spans="30:42" ht="11.25" customHeight="1" x14ac:dyDescent="0.2">
      <c r="AD177" s="112">
        <v>0.94</v>
      </c>
      <c r="AE177" s="113">
        <f t="shared" si="49"/>
        <v>0.96179465289299348</v>
      </c>
      <c r="AF177" s="113">
        <f t="shared" si="50"/>
        <v>-2.1794652892993538E-2</v>
      </c>
      <c r="AN177" s="112">
        <v>0.94</v>
      </c>
      <c r="AO177" s="113">
        <f t="shared" si="51"/>
        <v>0.9509075556535066</v>
      </c>
      <c r="AP177" s="113">
        <f t="shared" si="52"/>
        <v>-1.0907555653506651E-2</v>
      </c>
    </row>
    <row r="178" spans="30:42" ht="11.25" customHeight="1" x14ac:dyDescent="0.2">
      <c r="AD178" s="112">
        <v>0.95</v>
      </c>
      <c r="AE178" s="113">
        <f t="shared" si="49"/>
        <v>0.96828626909709481</v>
      </c>
      <c r="AF178" s="113">
        <f t="shared" si="50"/>
        <v>-1.8286269097094854E-2</v>
      </c>
      <c r="AN178" s="112">
        <v>0.95</v>
      </c>
      <c r="AO178" s="113">
        <f t="shared" si="51"/>
        <v>0.95916911382834824</v>
      </c>
      <c r="AP178" s="113">
        <f t="shared" si="52"/>
        <v>-9.1691138283482854E-3</v>
      </c>
    </row>
    <row r="179" spans="30:42" ht="11.25" customHeight="1" x14ac:dyDescent="0.2">
      <c r="AD179" s="112">
        <v>0.96</v>
      </c>
      <c r="AE179" s="113">
        <f t="shared" ref="AE179:AE183" si="53">(EXP(AD179/($W$84-AD179))-1)/(EXP(1/($W$84-1))-1)</f>
        <v>0.97472750977386058</v>
      </c>
      <c r="AF179" s="113">
        <f>AD179-AE179</f>
        <v>-1.4727509773860614E-2</v>
      </c>
      <c r="AN179" s="112">
        <v>0.96</v>
      </c>
      <c r="AO179" s="113">
        <f t="shared" ref="AO179:AO183" si="54">(EXP(AN179/($W$132-AN179))-1)/(EXP(1/($W$132-1))-1)</f>
        <v>0.96739863931063796</v>
      </c>
      <c r="AP179" s="113">
        <f>AN179-AO179</f>
        <v>-7.398639310638E-3</v>
      </c>
    </row>
    <row r="180" spans="30:42" ht="11.25" customHeight="1" x14ac:dyDescent="0.2">
      <c r="AD180" s="112">
        <v>0.97</v>
      </c>
      <c r="AE180" s="113">
        <f t="shared" si="53"/>
        <v>0.9811189453326411</v>
      </c>
      <c r="AF180" s="113">
        <f>AD180-AE180</f>
        <v>-1.1118945332641128E-2</v>
      </c>
      <c r="AN180" s="112">
        <v>0.97</v>
      </c>
      <c r="AO180" s="113">
        <f t="shared" si="54"/>
        <v>0.97559631236987832</v>
      </c>
      <c r="AP180" s="113">
        <f>AN180-AO180</f>
        <v>-5.5963123698783424E-3</v>
      </c>
    </row>
    <row r="181" spans="30:42" ht="11.25" customHeight="1" x14ac:dyDescent="0.2">
      <c r="AD181" s="112">
        <v>0.98</v>
      </c>
      <c r="AE181" s="113">
        <f t="shared" si="53"/>
        <v>0.98746113776237732</v>
      </c>
      <c r="AF181" s="113">
        <f>AD181-AE181</f>
        <v>-7.4611377623773345E-3</v>
      </c>
      <c r="AN181" s="112">
        <v>0.98</v>
      </c>
      <c r="AO181" s="113">
        <f t="shared" si="54"/>
        <v>0.98376231195723707</v>
      </c>
      <c r="AP181" s="113">
        <f>AN181-AO181</f>
        <v>-3.7623119572370856E-3</v>
      </c>
    </row>
    <row r="182" spans="30:42" ht="11.25" customHeight="1" x14ac:dyDescent="0.2">
      <c r="AD182" s="112">
        <v>0.99</v>
      </c>
      <c r="AE182" s="113">
        <f t="shared" si="53"/>
        <v>0.99375464078407172</v>
      </c>
      <c r="AF182" s="113">
        <f>AD182-AE182</f>
        <v>-3.7546407840717277E-3</v>
      </c>
      <c r="AN182" s="112">
        <v>0.99</v>
      </c>
      <c r="AO182" s="113">
        <f t="shared" si="54"/>
        <v>0.99189681571735</v>
      </c>
      <c r="AP182" s="113">
        <f>AN182-AO182</f>
        <v>-1.8968157173500089E-3</v>
      </c>
    </row>
    <row r="183" spans="30:42" ht="11.25" customHeight="1" x14ac:dyDescent="0.2">
      <c r="AD183" s="129">
        <v>1</v>
      </c>
      <c r="AE183" s="130">
        <f t="shared" si="53"/>
        <v>1</v>
      </c>
      <c r="AF183" s="130">
        <f>AD183-AE183</f>
        <v>0</v>
      </c>
      <c r="AN183" s="129">
        <v>1</v>
      </c>
      <c r="AO183" s="130">
        <f t="shared" si="54"/>
        <v>1</v>
      </c>
      <c r="AP183" s="130">
        <f>AN183-AO183</f>
        <v>0</v>
      </c>
    </row>
    <row r="184" spans="30:42" ht="11.25" customHeight="1" x14ac:dyDescent="0.2">
      <c r="AE184" s="131"/>
      <c r="AF184" s="132">
        <f>SUM(AF83:AF183)*0.01</f>
        <v>-7.798203810495051E-2</v>
      </c>
      <c r="AO184" s="131"/>
      <c r="AP184" s="132">
        <f>SUM(AP83:AP183)*0.01</f>
        <v>-3.5196370623920392E-2</v>
      </c>
    </row>
    <row r="185" spans="30:42" ht="11.25" customHeight="1" x14ac:dyDescent="0.2">
      <c r="AE185" s="133" t="s">
        <v>120</v>
      </c>
      <c r="AF185" s="134">
        <f>2*AF184</f>
        <v>-0.15596407620990102</v>
      </c>
      <c r="AO185" s="133" t="s">
        <v>120</v>
      </c>
      <c r="AP185" s="134">
        <f>2*AP184</f>
        <v>-7.0392741247840784E-2</v>
      </c>
    </row>
  </sheetData>
  <sheetProtection formatCells="0" insertRows="0" deleteRows="0" selectLockedCells="1" sort="0"/>
  <mergeCells count="64">
    <mergeCell ref="W103:W104"/>
    <mergeCell ref="X103:X104"/>
    <mergeCell ref="Y103:Y104"/>
    <mergeCell ref="Z103:Z104"/>
    <mergeCell ref="Q103:Q104"/>
    <mergeCell ref="R103:R104"/>
    <mergeCell ref="S103:S104"/>
    <mergeCell ref="T103:T104"/>
    <mergeCell ref="U103:U104"/>
    <mergeCell ref="V103:V104"/>
    <mergeCell ref="P103:P104"/>
    <mergeCell ref="AA114:AA115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BG95:BH95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W95:AX95"/>
    <mergeCell ref="P55:P56"/>
    <mergeCell ref="K44:P45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K34:M35"/>
    <mergeCell ref="N34:P35"/>
    <mergeCell ref="Q34:Q35"/>
    <mergeCell ref="R34:R35"/>
    <mergeCell ref="S34:T34"/>
    <mergeCell ref="K36:M43"/>
    <mergeCell ref="N36:P37"/>
    <mergeCell ref="N38:P39"/>
    <mergeCell ref="N40:P41"/>
    <mergeCell ref="N42:P43"/>
  </mergeCells>
  <hyperlinks>
    <hyperlink ref="B155" r:id="rId1" display="Oscar J Mujica MD MPH" xr:uid="{AE0B91DD-664D-4E3B-AB2F-C4ECC4060C0C}"/>
  </hyperlinks>
  <pageMargins left="0.75" right="0.75" top="1" bottom="1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2E58-A742-4622-94EC-3D03E40572A1}">
  <sheetPr>
    <pageSetUpPr autoPageBreaks="0"/>
  </sheetPr>
  <dimension ref="A1:BO185"/>
  <sheetViews>
    <sheetView showRowColHeaders="0" zoomScale="50" zoomScaleNormal="50" zoomScalePageLayoutView="80" workbookViewId="0">
      <selection activeCell="R42" sqref="R42"/>
    </sheetView>
  </sheetViews>
  <sheetFormatPr baseColWidth="10" defaultColWidth="8.85546875" defaultRowHeight="11.25" customHeight="1" x14ac:dyDescent="0.2"/>
  <cols>
    <col min="1" max="1" width="1.7109375" style="59" customWidth="1"/>
    <col min="2" max="2" width="19.42578125" style="59" customWidth="1"/>
    <col min="3" max="3" width="11.140625" style="59" customWidth="1"/>
    <col min="4" max="4" width="12.42578125" style="60" customWidth="1"/>
    <col min="5" max="9" width="8.85546875" style="59" customWidth="1"/>
    <col min="10" max="10" width="11.140625" style="59" customWidth="1"/>
    <col min="11" max="13" width="10" style="59" customWidth="1"/>
    <col min="14" max="14" width="9.140625" style="59" customWidth="1"/>
    <col min="15" max="15" width="9.140625" style="61" customWidth="1"/>
    <col min="16" max="17" width="11.28515625" style="59" customWidth="1"/>
    <col min="18" max="19" width="10.85546875" style="59" customWidth="1"/>
    <col min="20" max="20" width="8.85546875" style="59" customWidth="1"/>
    <col min="21" max="21" width="9.140625" style="59" customWidth="1"/>
    <col min="22" max="22" width="8.85546875" style="59" customWidth="1"/>
    <col min="23" max="23" width="10" style="59" customWidth="1"/>
    <col min="24" max="28" width="8.85546875" style="59" customWidth="1"/>
    <col min="29" max="29" width="14.7109375" style="59" customWidth="1"/>
    <col min="30" max="37" width="10" style="59" customWidth="1"/>
    <col min="38" max="38" width="8.85546875" style="59" customWidth="1"/>
    <col min="39" max="39" width="14.7109375" style="59" customWidth="1"/>
    <col min="40" max="47" width="10" style="59" customWidth="1"/>
    <col min="48" max="48" width="8.85546875" style="59"/>
    <col min="49" max="49" width="14.7109375" style="59" customWidth="1"/>
    <col min="50" max="50" width="12.42578125" style="59" customWidth="1"/>
    <col min="51" max="51" width="14.7109375" style="59" customWidth="1"/>
    <col min="52" max="57" width="10" style="59" customWidth="1"/>
    <col min="58" max="58" width="8.85546875" style="59"/>
    <col min="59" max="59" width="14.7109375" style="59" customWidth="1"/>
    <col min="60" max="60" width="12.42578125" style="59" customWidth="1"/>
    <col min="61" max="61" width="14.7109375" style="59" customWidth="1"/>
    <col min="62" max="67" width="10" style="59" customWidth="1"/>
    <col min="68" max="16384" width="8.85546875" style="59"/>
  </cols>
  <sheetData>
    <row r="1" spans="1:22" s="5" customFormat="1" ht="11.25" customHeight="1" x14ac:dyDescent="0.2">
      <c r="A1" s="4" t="s">
        <v>34</v>
      </c>
      <c r="D1" s="6"/>
      <c r="O1" s="7"/>
    </row>
    <row r="2" spans="1:22" s="5" customFormat="1" ht="11.25" customHeight="1" x14ac:dyDescent="0.2">
      <c r="D2" s="6"/>
      <c r="O2" s="7"/>
    </row>
    <row r="3" spans="1:22" s="8" customFormat="1" ht="18.75" x14ac:dyDescent="0.3">
      <c r="B3" s="9" t="s">
        <v>144</v>
      </c>
      <c r="D3" s="10"/>
      <c r="M3" s="11"/>
      <c r="N3" s="12"/>
      <c r="O3" s="13"/>
      <c r="P3" s="14"/>
      <c r="Q3" s="14"/>
      <c r="R3" s="14"/>
      <c r="S3" s="14"/>
      <c r="T3" s="14"/>
      <c r="U3" s="14"/>
      <c r="V3" s="14"/>
    </row>
    <row r="4" spans="1:22" s="8" customFormat="1" ht="18.75" x14ac:dyDescent="0.3">
      <c r="B4" s="15" t="s">
        <v>150</v>
      </c>
      <c r="D4" s="10"/>
      <c r="M4" s="11"/>
      <c r="N4" s="12"/>
      <c r="O4" s="13"/>
      <c r="P4" s="14"/>
      <c r="Q4" s="14"/>
      <c r="R4" s="14"/>
      <c r="S4" s="14"/>
      <c r="T4" s="14"/>
      <c r="U4" s="14"/>
      <c r="V4" s="14"/>
    </row>
    <row r="5" spans="1:22" s="8" customFormat="1" ht="15.75" x14ac:dyDescent="0.25">
      <c r="B5" s="10"/>
      <c r="C5" s="10"/>
      <c r="K5" s="11"/>
      <c r="L5" s="12"/>
      <c r="M5" s="13"/>
      <c r="N5" s="14"/>
      <c r="O5" s="14"/>
      <c r="P5" s="14"/>
      <c r="Q5" s="14"/>
      <c r="R5" s="14"/>
      <c r="S5" s="14"/>
      <c r="T5" s="14"/>
    </row>
    <row r="6" spans="1:22" s="8" customFormat="1" ht="12.6" customHeight="1" x14ac:dyDescent="0.25">
      <c r="J6" s="11"/>
      <c r="K6" s="12"/>
      <c r="L6" s="13"/>
      <c r="M6" s="14"/>
      <c r="N6" s="14"/>
      <c r="O6" s="14"/>
      <c r="P6" s="14"/>
      <c r="Q6" s="14"/>
      <c r="R6" s="14"/>
      <c r="S6" s="14"/>
    </row>
    <row r="7" spans="1:22" s="8" customFormat="1" ht="11.25" customHeight="1" x14ac:dyDescent="0.2">
      <c r="L7" s="16"/>
    </row>
    <row r="8" spans="1:22" s="17" customFormat="1" ht="11.25" customHeight="1" x14ac:dyDescent="0.2">
      <c r="C8" s="18" t="s">
        <v>35</v>
      </c>
      <c r="D8" s="19"/>
      <c r="H8" s="20"/>
      <c r="K8" s="21" t="s">
        <v>148</v>
      </c>
      <c r="Q8" s="21" t="s">
        <v>147</v>
      </c>
      <c r="S8" s="18"/>
      <c r="T8" s="18"/>
      <c r="U8" s="18"/>
    </row>
    <row r="9" spans="1:22" s="22" customFormat="1" ht="11.25" customHeight="1" x14ac:dyDescent="0.2">
      <c r="H9" s="23"/>
      <c r="Q9" s="24"/>
    </row>
    <row r="10" spans="1:22" s="22" customFormat="1" ht="11.25" customHeight="1" x14ac:dyDescent="0.2">
      <c r="H10" s="23"/>
      <c r="Q10" s="24"/>
    </row>
    <row r="11" spans="1:22" s="22" customFormat="1" ht="11.25" customHeight="1" x14ac:dyDescent="0.2">
      <c r="H11" s="23"/>
      <c r="Q11" s="24"/>
    </row>
    <row r="12" spans="1:22" s="22" customFormat="1" ht="11.25" customHeight="1" x14ac:dyDescent="0.2">
      <c r="H12" s="23"/>
      <c r="Q12" s="24"/>
    </row>
    <row r="13" spans="1:22" s="22" customFormat="1" ht="11.25" customHeight="1" x14ac:dyDescent="0.2">
      <c r="H13" s="23"/>
      <c r="Q13" s="24"/>
    </row>
    <row r="14" spans="1:22" s="22" customFormat="1" ht="11.25" customHeight="1" x14ac:dyDescent="0.2">
      <c r="H14" s="23"/>
      <c r="Q14" s="24"/>
    </row>
    <row r="15" spans="1:22" s="22" customFormat="1" ht="11.25" customHeight="1" x14ac:dyDescent="0.25">
      <c r="F15" s="25"/>
      <c r="H15" s="23"/>
      <c r="Q15" s="24"/>
    </row>
    <row r="16" spans="1:22" s="22" customFormat="1" ht="11.25" customHeight="1" x14ac:dyDescent="0.2">
      <c r="H16" s="23"/>
      <c r="Q16" s="24"/>
    </row>
    <row r="17" spans="8:17" s="22" customFormat="1" ht="11.25" customHeight="1" x14ac:dyDescent="0.2">
      <c r="H17" s="23"/>
      <c r="Q17" s="24"/>
    </row>
    <row r="18" spans="8:17" s="22" customFormat="1" ht="11.25" customHeight="1" x14ac:dyDescent="0.2">
      <c r="H18" s="23"/>
      <c r="Q18" s="24"/>
    </row>
    <row r="19" spans="8:17" s="22" customFormat="1" ht="11.25" customHeight="1" x14ac:dyDescent="0.2">
      <c r="H19" s="23"/>
      <c r="Q19" s="24"/>
    </row>
    <row r="20" spans="8:17" s="22" customFormat="1" ht="11.25" customHeight="1" x14ac:dyDescent="0.2">
      <c r="H20" s="23"/>
      <c r="Q20" s="24"/>
    </row>
    <row r="21" spans="8:17" s="22" customFormat="1" ht="11.25" customHeight="1" x14ac:dyDescent="0.2">
      <c r="H21" s="23"/>
      <c r="Q21" s="24"/>
    </row>
    <row r="22" spans="8:17" s="22" customFormat="1" ht="11.25" customHeight="1" x14ac:dyDescent="0.2">
      <c r="H22" s="23"/>
      <c r="Q22" s="24"/>
    </row>
    <row r="23" spans="8:17" s="22" customFormat="1" ht="11.25" customHeight="1" x14ac:dyDescent="0.2">
      <c r="H23" s="23"/>
      <c r="Q23" s="24"/>
    </row>
    <row r="24" spans="8:17" s="22" customFormat="1" ht="11.25" customHeight="1" x14ac:dyDescent="0.2">
      <c r="H24" s="23"/>
      <c r="Q24" s="24"/>
    </row>
    <row r="25" spans="8:17" s="22" customFormat="1" ht="11.25" customHeight="1" x14ac:dyDescent="0.2">
      <c r="H25" s="23"/>
      <c r="Q25" s="24"/>
    </row>
    <row r="26" spans="8:17" s="22" customFormat="1" ht="11.25" customHeight="1" x14ac:dyDescent="0.2">
      <c r="H26" s="23"/>
      <c r="Q26" s="24"/>
    </row>
    <row r="27" spans="8:17" s="22" customFormat="1" ht="11.25" customHeight="1" x14ac:dyDescent="0.2">
      <c r="H27" s="23"/>
      <c r="Q27" s="24"/>
    </row>
    <row r="28" spans="8:17" s="22" customFormat="1" ht="11.25" customHeight="1" x14ac:dyDescent="0.2">
      <c r="H28" s="23"/>
      <c r="Q28" s="24"/>
    </row>
    <row r="29" spans="8:17" s="22" customFormat="1" ht="11.25" customHeight="1" x14ac:dyDescent="0.2">
      <c r="H29" s="23"/>
      <c r="Q29" s="24"/>
    </row>
    <row r="30" spans="8:17" s="22" customFormat="1" ht="11.25" customHeight="1" x14ac:dyDescent="0.2">
      <c r="H30" s="23"/>
      <c r="Q30" s="24"/>
    </row>
    <row r="31" spans="8:17" s="22" customFormat="1" ht="11.25" customHeight="1" x14ac:dyDescent="0.2">
      <c r="H31" s="23"/>
      <c r="Q31" s="24"/>
    </row>
    <row r="32" spans="8:17" s="22" customFormat="1" ht="13.5" customHeight="1" x14ac:dyDescent="0.2">
      <c r="H32" s="23"/>
      <c r="Q32" s="24"/>
    </row>
    <row r="33" spans="2:35" s="22" customFormat="1" ht="12.75" customHeight="1" x14ac:dyDescent="0.2">
      <c r="H33" s="23"/>
      <c r="Q33" s="24"/>
      <c r="W33" s="26"/>
      <c r="AG33" s="27"/>
      <c r="AH33" s="28"/>
      <c r="AI33" s="28"/>
    </row>
    <row r="34" spans="2:35" s="22" customFormat="1" ht="12.75" customHeight="1" x14ac:dyDescent="0.2">
      <c r="H34" s="23"/>
      <c r="K34" s="234" t="s">
        <v>36</v>
      </c>
      <c r="L34" s="235"/>
      <c r="M34" s="235"/>
      <c r="N34" s="238" t="s">
        <v>37</v>
      </c>
      <c r="O34" s="239"/>
      <c r="P34" s="240"/>
      <c r="Q34" s="244" t="s">
        <v>38</v>
      </c>
      <c r="R34" s="244" t="s">
        <v>39</v>
      </c>
      <c r="S34" s="246" t="s">
        <v>40</v>
      </c>
      <c r="T34" s="247"/>
      <c r="U34" s="29"/>
      <c r="X34" s="30"/>
      <c r="Y34" s="30"/>
      <c r="Z34" s="30"/>
      <c r="AA34" s="30"/>
      <c r="AB34" s="30"/>
      <c r="AC34" s="30"/>
      <c r="AG34" s="27"/>
      <c r="AH34" s="28"/>
      <c r="AI34" s="28"/>
    </row>
    <row r="35" spans="2:35" s="22" customFormat="1" ht="12.6" customHeight="1" x14ac:dyDescent="0.2">
      <c r="H35" s="23"/>
      <c r="K35" s="236"/>
      <c r="L35" s="237"/>
      <c r="M35" s="237"/>
      <c r="N35" s="241"/>
      <c r="O35" s="242"/>
      <c r="P35" s="243"/>
      <c r="Q35" s="245"/>
      <c r="R35" s="245"/>
      <c r="S35" s="31" t="s">
        <v>41</v>
      </c>
      <c r="T35" s="31" t="s">
        <v>42</v>
      </c>
      <c r="U35" s="29"/>
      <c r="AG35" s="27"/>
      <c r="AH35" s="28"/>
      <c r="AI35" s="28"/>
    </row>
    <row r="36" spans="2:35" s="22" customFormat="1" ht="12.6" customHeight="1" x14ac:dyDescent="0.2">
      <c r="H36" s="23"/>
      <c r="K36" s="222" t="s">
        <v>149</v>
      </c>
      <c r="L36" s="223"/>
      <c r="M36" s="223"/>
      <c r="N36" s="222" t="s">
        <v>43</v>
      </c>
      <c r="O36" s="226"/>
      <c r="P36" s="227"/>
      <c r="Q36" s="32">
        <v>2011</v>
      </c>
      <c r="R36" s="33">
        <v>4.462161748202135</v>
      </c>
      <c r="S36" s="33">
        <v>3.7527141752140101</v>
      </c>
      <c r="T36" s="33">
        <v>5.1716093211902612</v>
      </c>
      <c r="U36" s="34" t="s">
        <v>44</v>
      </c>
      <c r="V36" s="35"/>
      <c r="AG36" s="27"/>
      <c r="AH36" s="28"/>
      <c r="AI36" s="28"/>
    </row>
    <row r="37" spans="2:35" s="22" customFormat="1" ht="12.6" customHeight="1" x14ac:dyDescent="0.2">
      <c r="H37" s="23"/>
      <c r="K37" s="224"/>
      <c r="L37" s="224"/>
      <c r="M37" s="224"/>
      <c r="N37" s="228"/>
      <c r="O37" s="229"/>
      <c r="P37" s="230"/>
      <c r="Q37" s="36">
        <v>2019</v>
      </c>
      <c r="R37" s="37">
        <v>2.3106841422796709</v>
      </c>
      <c r="S37" s="37">
        <v>1.5949370821715565</v>
      </c>
      <c r="T37" s="37">
        <v>3.0264312023877857</v>
      </c>
      <c r="U37" s="34" t="s">
        <v>44</v>
      </c>
      <c r="V37" s="38"/>
      <c r="Y37" s="39"/>
      <c r="AG37" s="27"/>
      <c r="AH37" s="28"/>
      <c r="AI37" s="28"/>
    </row>
    <row r="38" spans="2:35" s="22" customFormat="1" ht="12.6" customHeight="1" x14ac:dyDescent="0.2">
      <c r="H38" s="23"/>
      <c r="K38" s="224"/>
      <c r="L38" s="224"/>
      <c r="M38" s="224"/>
      <c r="N38" s="222" t="s">
        <v>45</v>
      </c>
      <c r="O38" s="226"/>
      <c r="P38" s="227"/>
      <c r="Q38" s="32">
        <v>2011</v>
      </c>
      <c r="R38" s="33">
        <v>1.6104858350883713</v>
      </c>
      <c r="S38" s="33">
        <v>1.4919749772173307</v>
      </c>
      <c r="T38" s="33">
        <v>1.7384102713691014</v>
      </c>
      <c r="U38" s="34" t="s">
        <v>44</v>
      </c>
      <c r="AF38" s="27"/>
      <c r="AG38" s="28"/>
      <c r="AH38" s="28"/>
    </row>
    <row r="39" spans="2:35" s="22" customFormat="1" ht="12.6" customHeight="1" x14ac:dyDescent="0.2">
      <c r="H39" s="23"/>
      <c r="K39" s="224"/>
      <c r="L39" s="224"/>
      <c r="M39" s="224"/>
      <c r="N39" s="228"/>
      <c r="O39" s="229"/>
      <c r="P39" s="230"/>
      <c r="Q39" s="36">
        <v>2019</v>
      </c>
      <c r="R39" s="37">
        <v>1.2834024338546972</v>
      </c>
      <c r="S39" s="37">
        <v>1.1877435806023657</v>
      </c>
      <c r="T39" s="37">
        <v>1.3867654888850844</v>
      </c>
      <c r="U39" s="34" t="s">
        <v>44</v>
      </c>
      <c r="AF39" s="27"/>
      <c r="AG39" s="28"/>
      <c r="AH39" s="28"/>
    </row>
    <row r="40" spans="2:35" s="22" customFormat="1" ht="12.6" customHeight="1" x14ac:dyDescent="0.2">
      <c r="H40" s="23"/>
      <c r="K40" s="224"/>
      <c r="L40" s="224"/>
      <c r="M40" s="224"/>
      <c r="N40" s="222" t="s">
        <v>46</v>
      </c>
      <c r="O40" s="226"/>
      <c r="P40" s="227"/>
      <c r="Q40" s="32">
        <v>2011</v>
      </c>
      <c r="R40" s="219">
        <v>-7.7464448186389365</v>
      </c>
      <c r="S40" s="33">
        <v>-7.7886036015698261</v>
      </c>
      <c r="T40" s="33">
        <v>-5.5459473124541834</v>
      </c>
      <c r="U40" s="34" t="s">
        <v>44</v>
      </c>
      <c r="AF40" s="27"/>
      <c r="AG40" s="28"/>
      <c r="AH40" s="28"/>
    </row>
    <row r="41" spans="2:35" s="22" customFormat="1" ht="12.6" customHeight="1" x14ac:dyDescent="0.2">
      <c r="H41" s="23"/>
      <c r="K41" s="224"/>
      <c r="L41" s="224"/>
      <c r="M41" s="224"/>
      <c r="N41" s="228"/>
      <c r="O41" s="229"/>
      <c r="P41" s="230"/>
      <c r="Q41" s="36">
        <v>2019</v>
      </c>
      <c r="R41" s="220">
        <v>-3.7363959417486763</v>
      </c>
      <c r="S41" s="37">
        <v>-5.3497142980752095</v>
      </c>
      <c r="T41" s="37">
        <v>-2.1230775854221431</v>
      </c>
      <c r="U41" s="34" t="s">
        <v>44</v>
      </c>
      <c r="X41" s="39"/>
      <c r="AF41" s="27"/>
      <c r="AG41" s="28"/>
      <c r="AH41" s="28"/>
    </row>
    <row r="42" spans="2:35" s="22" customFormat="1" ht="12.6" customHeight="1" x14ac:dyDescent="0.2">
      <c r="H42" s="23"/>
      <c r="K42" s="224"/>
      <c r="L42" s="224"/>
      <c r="M42" s="224"/>
      <c r="N42" s="222" t="s">
        <v>47</v>
      </c>
      <c r="O42" s="226"/>
      <c r="P42" s="227"/>
      <c r="Q42" s="32">
        <v>2011</v>
      </c>
      <c r="R42" s="219">
        <v>-13.485116153862661</v>
      </c>
      <c r="S42" s="33">
        <v>-27.834775940282864</v>
      </c>
      <c r="T42" s="33">
        <v>0.86454363255753786</v>
      </c>
      <c r="U42" s="34" t="s">
        <v>121</v>
      </c>
      <c r="AF42" s="27"/>
      <c r="AG42" s="28"/>
      <c r="AH42" s="28"/>
    </row>
    <row r="43" spans="2:35" s="22" customFormat="1" ht="12.6" customHeight="1" x14ac:dyDescent="0.2">
      <c r="H43" s="23"/>
      <c r="K43" s="225"/>
      <c r="L43" s="225"/>
      <c r="M43" s="225"/>
      <c r="N43" s="231"/>
      <c r="O43" s="232"/>
      <c r="P43" s="233"/>
      <c r="Q43" s="40">
        <v>2019</v>
      </c>
      <c r="R43" s="221">
        <v>-6.1784776733951041</v>
      </c>
      <c r="S43" s="41">
        <v>-20.153143844225323</v>
      </c>
      <c r="T43" s="41">
        <v>7.7961884974351134</v>
      </c>
      <c r="U43" s="34" t="s">
        <v>121</v>
      </c>
      <c r="AF43" s="27"/>
      <c r="AG43" s="28"/>
      <c r="AH43" s="28"/>
    </row>
    <row r="44" spans="2:35" s="22" customFormat="1" ht="12.6" customHeight="1" x14ac:dyDescent="0.2">
      <c r="H44" s="23"/>
      <c r="K44" s="250" t="s">
        <v>143</v>
      </c>
      <c r="L44" s="251"/>
      <c r="M44" s="251"/>
      <c r="N44" s="251"/>
      <c r="O44" s="251"/>
      <c r="P44" s="252"/>
      <c r="Q44" s="42">
        <v>2011</v>
      </c>
      <c r="R44" s="43">
        <v>10.354820167653608</v>
      </c>
      <c r="S44" s="43">
        <v>10.098763609768843</v>
      </c>
      <c r="T44" s="43">
        <v>10.615675369023995</v>
      </c>
      <c r="X44" s="39"/>
      <c r="AG44" s="27"/>
      <c r="AH44" s="28"/>
      <c r="AI44" s="28"/>
    </row>
    <row r="45" spans="2:35" s="22" customFormat="1" ht="12.6" customHeight="1" x14ac:dyDescent="0.2">
      <c r="H45" s="23"/>
      <c r="K45" s="253"/>
      <c r="L45" s="254"/>
      <c r="M45" s="254"/>
      <c r="N45" s="254"/>
      <c r="O45" s="254"/>
      <c r="P45" s="255"/>
      <c r="Q45" s="44">
        <v>2019</v>
      </c>
      <c r="R45" s="45">
        <v>9.6221788364817105</v>
      </c>
      <c r="S45" s="45">
        <v>9.3694978438343508</v>
      </c>
      <c r="T45" s="45">
        <v>9.8798977023188588</v>
      </c>
      <c r="X45" s="39"/>
      <c r="AG45" s="27"/>
      <c r="AH45" s="28"/>
      <c r="AI45" s="28"/>
    </row>
    <row r="46" spans="2:35" s="22" customFormat="1" ht="12.6" customHeight="1" x14ac:dyDescent="0.2">
      <c r="F46" s="46"/>
      <c r="H46" s="23"/>
      <c r="K46" s="47" t="s">
        <v>48</v>
      </c>
      <c r="L46" s="48"/>
      <c r="M46" s="49"/>
      <c r="N46" s="50"/>
      <c r="O46" s="51"/>
      <c r="P46" s="51"/>
      <c r="Q46" s="51"/>
      <c r="R46" s="51"/>
      <c r="S46" s="51"/>
      <c r="T46" s="51"/>
      <c r="X46" s="39"/>
      <c r="AG46" s="27"/>
      <c r="AH46" s="28"/>
      <c r="AI46" s="28"/>
    </row>
    <row r="47" spans="2:35" s="22" customFormat="1" ht="12.6" customHeight="1" x14ac:dyDescent="0.2">
      <c r="F47" s="46"/>
      <c r="H47" s="23"/>
      <c r="K47" s="47"/>
      <c r="L47" s="48"/>
      <c r="M47" s="49"/>
      <c r="N47" s="50"/>
      <c r="O47" s="51"/>
      <c r="P47" s="51"/>
      <c r="Q47" s="51"/>
      <c r="R47" s="51"/>
      <c r="S47" s="51"/>
      <c r="T47" s="51"/>
      <c r="X47" s="39"/>
      <c r="AG47" s="27"/>
      <c r="AH47" s="28"/>
      <c r="AI47" s="28"/>
    </row>
    <row r="48" spans="2:35" s="22" customFormat="1" ht="12.6" customHeight="1" x14ac:dyDescent="0.2">
      <c r="B48" s="46"/>
      <c r="D48" s="23"/>
      <c r="J48" s="49"/>
      <c r="K48" s="51"/>
      <c r="L48" s="51"/>
      <c r="M48" s="51"/>
      <c r="N48" s="51"/>
      <c r="O48" s="51"/>
      <c r="P48" s="51"/>
      <c r="Y48" s="27"/>
      <c r="Z48" s="28"/>
      <c r="AA48" s="28"/>
    </row>
    <row r="49" spans="1:67" s="22" customFormat="1" ht="12.6" customHeight="1" x14ac:dyDescent="0.2">
      <c r="B49" s="46" t="s">
        <v>49</v>
      </c>
      <c r="D49" s="23"/>
      <c r="J49" s="49"/>
      <c r="K49" s="50"/>
      <c r="L49" s="51"/>
      <c r="M49" s="51"/>
      <c r="N49" s="51"/>
      <c r="O49" s="51"/>
      <c r="P49" s="51"/>
      <c r="Q49" s="51"/>
      <c r="Z49" s="27"/>
      <c r="AA49" s="28"/>
      <c r="AB49" s="28"/>
    </row>
    <row r="50" spans="1:67" s="52" customFormat="1" ht="9" customHeight="1" x14ac:dyDescent="0.2">
      <c r="D50" s="53"/>
      <c r="N50" s="54"/>
      <c r="O50" s="55"/>
      <c r="P50" s="55"/>
      <c r="Q50" s="55"/>
      <c r="R50" s="55"/>
      <c r="S50" s="55"/>
      <c r="T50" s="56"/>
      <c r="AB50" s="57"/>
      <c r="AC50" s="57"/>
      <c r="AD50" s="57"/>
      <c r="AK50" s="58"/>
    </row>
    <row r="51" spans="1:67" ht="11.25" customHeight="1" x14ac:dyDescent="0.2">
      <c r="O51" s="59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67" ht="11.25" customHeight="1" x14ac:dyDescent="0.2">
      <c r="O52" s="59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67" ht="11.25" customHeight="1" x14ac:dyDescent="0.25">
      <c r="B53" s="62">
        <v>2011</v>
      </c>
      <c r="D53" s="63" t="s">
        <v>50</v>
      </c>
      <c r="E53" s="64">
        <v>1000</v>
      </c>
      <c r="F53" s="64"/>
      <c r="G53" s="61"/>
      <c r="J53" s="65"/>
      <c r="K53" s="66"/>
      <c r="O53" s="59"/>
      <c r="AD53" s="67"/>
    </row>
    <row r="54" spans="1:67" ht="11.25" customHeight="1" x14ac:dyDescent="0.2">
      <c r="G54" s="61"/>
      <c r="O54" s="59"/>
    </row>
    <row r="55" spans="1:67" ht="11.25" customHeight="1" x14ac:dyDescent="0.25">
      <c r="B55" s="272" t="s">
        <v>51</v>
      </c>
      <c r="C55" s="274" t="s">
        <v>52</v>
      </c>
      <c r="D55" s="276" t="s">
        <v>53</v>
      </c>
      <c r="E55" s="274" t="s">
        <v>54</v>
      </c>
      <c r="F55" s="279" t="s">
        <v>55</v>
      </c>
      <c r="G55" s="279" t="s">
        <v>56</v>
      </c>
      <c r="H55" s="279" t="s">
        <v>57</v>
      </c>
      <c r="I55" s="274" t="s">
        <v>58</v>
      </c>
      <c r="J55" s="279" t="s">
        <v>59</v>
      </c>
      <c r="K55" s="279" t="s">
        <v>60</v>
      </c>
      <c r="L55" s="279" t="s">
        <v>61</v>
      </c>
      <c r="M55" s="274" t="s">
        <v>62</v>
      </c>
      <c r="N55" s="289" t="s">
        <v>63</v>
      </c>
      <c r="O55" s="289" t="s">
        <v>64</v>
      </c>
      <c r="P55" s="289" t="s">
        <v>65</v>
      </c>
      <c r="Q55" s="282" t="s">
        <v>66</v>
      </c>
      <c r="R55" s="284" t="s">
        <v>67</v>
      </c>
      <c r="S55" s="284" t="s">
        <v>68</v>
      </c>
      <c r="T55" s="284" t="s">
        <v>69</v>
      </c>
      <c r="U55" s="282" t="s">
        <v>70</v>
      </c>
      <c r="V55" s="274" t="s">
        <v>71</v>
      </c>
      <c r="W55" s="274" t="s">
        <v>72</v>
      </c>
      <c r="X55" s="269" t="s">
        <v>73</v>
      </c>
      <c r="Y55" s="269" t="s">
        <v>74</v>
      </c>
      <c r="Z55" s="269" t="s">
        <v>75</v>
      </c>
      <c r="AA55" s="68"/>
      <c r="AB55" s="69"/>
      <c r="AC55" s="70">
        <v>2011</v>
      </c>
      <c r="AM55" s="70">
        <v>2019</v>
      </c>
      <c r="AW55" s="71">
        <v>2011</v>
      </c>
      <c r="AX55" s="72"/>
      <c r="AY55" s="72"/>
      <c r="AZ55" s="72"/>
      <c r="BA55" s="72"/>
      <c r="BB55" s="72"/>
      <c r="BC55" s="72"/>
      <c r="BD55" s="72"/>
      <c r="BE55" s="72"/>
      <c r="BF55" s="72"/>
      <c r="BG55" s="71">
        <v>2019</v>
      </c>
      <c r="BH55" s="72"/>
      <c r="BI55" s="72"/>
      <c r="BJ55" s="72"/>
      <c r="BK55" s="72"/>
      <c r="BL55" s="72"/>
      <c r="BM55" s="72"/>
      <c r="BN55" s="72"/>
      <c r="BO55" s="72"/>
    </row>
    <row r="56" spans="1:67" ht="11.25" customHeight="1" x14ac:dyDescent="0.2">
      <c r="B56" s="273"/>
      <c r="C56" s="275"/>
      <c r="D56" s="277"/>
      <c r="E56" s="278"/>
      <c r="F56" s="275"/>
      <c r="G56" s="275"/>
      <c r="H56" s="275"/>
      <c r="I56" s="275"/>
      <c r="J56" s="275"/>
      <c r="K56" s="263"/>
      <c r="L56" s="275"/>
      <c r="M56" s="288"/>
      <c r="N56" s="275"/>
      <c r="O56" s="275"/>
      <c r="P56" s="275"/>
      <c r="Q56" s="283"/>
      <c r="R56" s="285"/>
      <c r="S56" s="285"/>
      <c r="T56" s="285"/>
      <c r="U56" s="285"/>
      <c r="V56" s="275"/>
      <c r="W56" s="275"/>
      <c r="X56" s="287"/>
      <c r="Y56" s="287"/>
      <c r="Z56" s="287"/>
      <c r="AA56" s="73"/>
      <c r="AB56" s="74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</row>
    <row r="57" spans="1:67" ht="11.25" customHeight="1" x14ac:dyDescent="0.2">
      <c r="B57" s="75" t="s">
        <v>139</v>
      </c>
      <c r="C57" s="76" t="s">
        <v>0</v>
      </c>
      <c r="D57" s="77" t="s">
        <v>2</v>
      </c>
      <c r="E57" s="76" t="s">
        <v>4</v>
      </c>
      <c r="F57" s="78"/>
      <c r="G57" s="79"/>
      <c r="H57" s="79">
        <v>0</v>
      </c>
      <c r="I57" s="59">
        <v>0</v>
      </c>
      <c r="J57" s="80"/>
      <c r="K57" s="79"/>
      <c r="L57" s="79">
        <v>0</v>
      </c>
      <c r="O57" s="59"/>
      <c r="Q57" s="81"/>
      <c r="R57" s="81"/>
      <c r="S57" s="81"/>
      <c r="T57" s="81"/>
      <c r="U57" s="81"/>
      <c r="V57" s="82">
        <v>0</v>
      </c>
      <c r="W57" s="82">
        <v>0</v>
      </c>
      <c r="X57" s="82"/>
      <c r="Y57" s="82"/>
      <c r="Z57" s="82"/>
      <c r="AA57" s="83"/>
      <c r="AB57" s="82"/>
      <c r="AC57" s="84" t="s">
        <v>76</v>
      </c>
      <c r="AM57" s="84" t="s">
        <v>76</v>
      </c>
      <c r="AW57" s="85" t="s">
        <v>77</v>
      </c>
      <c r="AX57" s="72"/>
      <c r="AY57" s="72"/>
      <c r="AZ57" s="72"/>
      <c r="BA57" s="72"/>
      <c r="BB57" s="72"/>
      <c r="BC57" s="72"/>
      <c r="BD57" s="86" t="s">
        <v>78</v>
      </c>
      <c r="BE57" s="87">
        <v>5.4610867041521116</v>
      </c>
      <c r="BF57" s="72"/>
      <c r="BG57" s="85" t="s">
        <v>77</v>
      </c>
      <c r="BH57" s="72"/>
      <c r="BI57" s="72"/>
      <c r="BJ57" s="72"/>
      <c r="BK57" s="72"/>
      <c r="BL57" s="72"/>
      <c r="BM57" s="72"/>
      <c r="BN57" s="86" t="s">
        <v>78</v>
      </c>
      <c r="BO57" s="87">
        <v>0.92559073614384246</v>
      </c>
    </row>
    <row r="58" spans="1:67" ht="11.25" customHeight="1" x14ac:dyDescent="0.2">
      <c r="A58" s="88"/>
      <c r="B58" s="89" t="s">
        <v>10</v>
      </c>
      <c r="C58" s="90">
        <v>33508</v>
      </c>
      <c r="D58" s="91">
        <v>5.5297297297297296</v>
      </c>
      <c r="E58" s="92">
        <v>10</v>
      </c>
      <c r="F58" s="93">
        <v>0.35638846640644112</v>
      </c>
      <c r="G58" s="94">
        <v>5.6482375806367328E-2</v>
      </c>
      <c r="H58" s="94">
        <v>5.6482375806367328E-2</v>
      </c>
      <c r="I58" s="95">
        <v>2.8241187903183664E-2</v>
      </c>
      <c r="J58" s="96">
        <v>335.08</v>
      </c>
      <c r="K58" s="94">
        <v>5.4546940354219767E-2</v>
      </c>
      <c r="L58" s="94">
        <v>5.4546940354219767E-2</v>
      </c>
      <c r="M58" s="95">
        <v>0</v>
      </c>
      <c r="N58" s="97">
        <v>183.05190520723897</v>
      </c>
      <c r="O58" s="97">
        <v>5.1696032509933998</v>
      </c>
      <c r="P58" s="98">
        <v>1830.5190520723897</v>
      </c>
      <c r="Q58" s="99">
        <v>2.3025850929940459</v>
      </c>
      <c r="R58" s="100">
        <v>183.05190520723897</v>
      </c>
      <c r="S58" s="100">
        <v>5.1696032509933998</v>
      </c>
      <c r="T58" s="101">
        <v>421.49258817434765</v>
      </c>
      <c r="U58" s="100">
        <v>14.133850705699297</v>
      </c>
      <c r="V58" s="82">
        <v>8.2329912202066396E-2</v>
      </c>
      <c r="W58" s="82">
        <v>7.7189352469823837E-4</v>
      </c>
      <c r="X58" s="102">
        <v>5.2677824888367952E-3</v>
      </c>
      <c r="Y58" s="103">
        <v>1.2137756682307432</v>
      </c>
      <c r="Z58" s="103">
        <v>8.3212737695114156E-2</v>
      </c>
      <c r="AA58" s="104"/>
      <c r="AB58" s="82"/>
      <c r="AC58" s="203" t="s">
        <v>79</v>
      </c>
      <c r="AD58" s="203"/>
      <c r="AE58" s="203"/>
      <c r="AF58" s="203"/>
      <c r="AG58" s="203"/>
      <c r="AH58" s="203"/>
      <c r="AI58" s="203"/>
      <c r="AJ58" s="203"/>
      <c r="AK58" s="203"/>
      <c r="AM58" s="203" t="s">
        <v>79</v>
      </c>
      <c r="AN58" s="203"/>
      <c r="AO58" s="203"/>
      <c r="AP58" s="203"/>
      <c r="AQ58" s="203"/>
      <c r="AR58" s="203"/>
      <c r="AS58" s="203"/>
      <c r="AT58" s="203"/>
      <c r="AU58" s="203"/>
      <c r="AW58" s="213" t="s">
        <v>79</v>
      </c>
      <c r="AX58" s="213"/>
      <c r="AY58" s="213"/>
      <c r="AZ58" s="213"/>
      <c r="BA58" s="213"/>
      <c r="BB58" s="213"/>
      <c r="BC58" s="213"/>
      <c r="BD58" s="213"/>
      <c r="BE58" s="213"/>
      <c r="BF58" s="81"/>
      <c r="BG58" s="213" t="s">
        <v>79</v>
      </c>
      <c r="BH58" s="213"/>
      <c r="BI58" s="213"/>
      <c r="BJ58" s="213"/>
      <c r="BK58" s="213"/>
      <c r="BL58" s="213"/>
      <c r="BM58" s="213"/>
      <c r="BN58" s="213"/>
      <c r="BO58" s="213"/>
    </row>
    <row r="59" spans="1:67" ht="11.25" customHeight="1" thickBot="1" x14ac:dyDescent="0.25">
      <c r="A59" s="88"/>
      <c r="B59" s="105" t="s">
        <v>12</v>
      </c>
      <c r="C59" s="90">
        <v>14257</v>
      </c>
      <c r="D59" s="91">
        <v>5.859375</v>
      </c>
      <c r="E59" s="106">
        <v>15</v>
      </c>
      <c r="F59" s="93">
        <v>0.15163633656310824</v>
      </c>
      <c r="G59" s="94">
        <v>2.4032148498011788E-2</v>
      </c>
      <c r="H59" s="94">
        <v>8.0514524304379109E-2</v>
      </c>
      <c r="I59" s="95">
        <v>6.8498450055373222E-2</v>
      </c>
      <c r="J59" s="96">
        <v>213.85499999999999</v>
      </c>
      <c r="K59" s="94">
        <v>3.481298773263599E-2</v>
      </c>
      <c r="L59" s="94">
        <v>8.935992808685575E-2</v>
      </c>
      <c r="M59" s="95">
        <v>6.5544008535240068E-4</v>
      </c>
      <c r="N59" s="97">
        <v>119.4026800369238</v>
      </c>
      <c r="O59" s="97">
        <v>8.1788985149869333</v>
      </c>
      <c r="P59" s="98">
        <v>1791.0402005538569</v>
      </c>
      <c r="Q59" s="99">
        <v>2.7080502011022101</v>
      </c>
      <c r="R59" s="100">
        <v>119.4026800369238</v>
      </c>
      <c r="S59" s="100">
        <v>8.1788985149869333</v>
      </c>
      <c r="T59" s="107">
        <v>323.34845168613435</v>
      </c>
      <c r="U59" s="100">
        <v>13.68985704578674</v>
      </c>
      <c r="V59" s="82">
        <v>0.11602337169998533</v>
      </c>
      <c r="W59" s="82">
        <v>7.1093922531054079E-4</v>
      </c>
      <c r="X59" s="102">
        <v>8.6297904396252408E-3</v>
      </c>
      <c r="Y59" s="103">
        <v>0.93130100141487404</v>
      </c>
      <c r="Z59" s="103">
        <v>2.0843600410966431E-2</v>
      </c>
      <c r="AA59" s="104"/>
      <c r="AB59" s="82"/>
      <c r="AC59" s="203"/>
      <c r="AD59" s="203"/>
      <c r="AE59" s="203"/>
      <c r="AF59" s="203"/>
      <c r="AG59" s="203"/>
      <c r="AH59" s="203"/>
      <c r="AI59" s="203"/>
      <c r="AJ59" s="203"/>
      <c r="AK59" s="203"/>
      <c r="AM59" s="203"/>
      <c r="AN59" s="203"/>
      <c r="AO59" s="203"/>
      <c r="AP59" s="203"/>
      <c r="AQ59" s="203"/>
      <c r="AR59" s="203"/>
      <c r="AS59" s="203"/>
      <c r="AT59" s="203"/>
      <c r="AU59" s="203"/>
      <c r="AW59" s="213"/>
      <c r="AX59" s="213"/>
      <c r="AY59" s="213"/>
      <c r="AZ59" s="213"/>
      <c r="BA59" s="213"/>
      <c r="BB59" s="213"/>
      <c r="BC59" s="213"/>
      <c r="BD59" s="213"/>
      <c r="BE59" s="213"/>
      <c r="BF59" s="81"/>
      <c r="BG59" s="213"/>
      <c r="BH59" s="213"/>
      <c r="BI59" s="213"/>
      <c r="BJ59" s="213"/>
      <c r="BK59" s="213"/>
      <c r="BL59" s="213"/>
      <c r="BM59" s="213"/>
      <c r="BN59" s="213"/>
      <c r="BO59" s="213"/>
    </row>
    <row r="60" spans="1:67" ht="11.25" customHeight="1" x14ac:dyDescent="0.2">
      <c r="A60" s="88"/>
      <c r="B60" s="105" t="s">
        <v>5</v>
      </c>
      <c r="C60" s="90">
        <v>9699</v>
      </c>
      <c r="D60" s="91">
        <v>6.0666666666666673</v>
      </c>
      <c r="E60" s="106">
        <v>14</v>
      </c>
      <c r="F60" s="93">
        <v>0.10315780517118515</v>
      </c>
      <c r="G60" s="94">
        <v>1.6349008086008022E-2</v>
      </c>
      <c r="H60" s="94">
        <v>9.6863532390387128E-2</v>
      </c>
      <c r="I60" s="95">
        <v>8.8689028347383125E-2</v>
      </c>
      <c r="J60" s="96">
        <v>135.786</v>
      </c>
      <c r="K60" s="94">
        <v>2.2104305965554748E-2</v>
      </c>
      <c r="L60" s="94">
        <v>0.1114642340524105</v>
      </c>
      <c r="M60" s="95">
        <v>3.1877149303798959E-4</v>
      </c>
      <c r="N60" s="97">
        <v>98.483501156285058</v>
      </c>
      <c r="O60" s="97">
        <v>8.7344060257993039</v>
      </c>
      <c r="P60" s="98">
        <v>1378.7690161879909</v>
      </c>
      <c r="Q60" s="99">
        <v>2.6390573296152584</v>
      </c>
      <c r="R60" s="100">
        <v>98.483501156285058</v>
      </c>
      <c r="S60" s="100">
        <v>8.7344060257993039</v>
      </c>
      <c r="T60" s="107">
        <v>259.90360557266683</v>
      </c>
      <c r="U60" s="100">
        <v>13.472456495643302</v>
      </c>
      <c r="V60" s="82">
        <v>0.13850904166214936</v>
      </c>
      <c r="W60" s="82">
        <v>7.3142161864778903E-4</v>
      </c>
      <c r="X60" s="102">
        <v>1.0764478015813594E-2</v>
      </c>
      <c r="Y60" s="103">
        <v>1.050720828781023</v>
      </c>
      <c r="Z60" s="103">
        <v>1.8049538064368605E-2</v>
      </c>
      <c r="AA60" s="104"/>
      <c r="AB60" s="82"/>
      <c r="AC60" s="204" t="s">
        <v>80</v>
      </c>
      <c r="AD60" s="204"/>
      <c r="AE60" s="203"/>
      <c r="AF60" s="203"/>
      <c r="AG60" s="203"/>
      <c r="AH60" s="203"/>
      <c r="AI60" s="203"/>
      <c r="AJ60" s="203"/>
      <c r="AK60" s="203"/>
      <c r="AM60" s="204" t="s">
        <v>80</v>
      </c>
      <c r="AN60" s="204"/>
      <c r="AO60" s="203"/>
      <c r="AP60" s="203"/>
      <c r="AQ60" s="203"/>
      <c r="AR60" s="203"/>
      <c r="AS60" s="203"/>
      <c r="AT60" s="203"/>
      <c r="AU60" s="203"/>
      <c r="AW60" s="214" t="s">
        <v>80</v>
      </c>
      <c r="AX60" s="214"/>
      <c r="AY60" s="213"/>
      <c r="AZ60" s="213"/>
      <c r="BA60" s="213"/>
      <c r="BB60" s="213"/>
      <c r="BC60" s="213"/>
      <c r="BD60" s="213"/>
      <c r="BE60" s="213"/>
      <c r="BF60" s="81"/>
      <c r="BG60" s="214" t="s">
        <v>80</v>
      </c>
      <c r="BH60" s="214"/>
      <c r="BI60" s="213"/>
      <c r="BJ60" s="213"/>
      <c r="BK60" s="213"/>
      <c r="BL60" s="213"/>
      <c r="BM60" s="213"/>
      <c r="BN60" s="213"/>
      <c r="BO60" s="213"/>
    </row>
    <row r="61" spans="1:67" ht="11.25" customHeight="1" x14ac:dyDescent="0.2">
      <c r="A61" s="88"/>
      <c r="B61" s="105" t="s">
        <v>13</v>
      </c>
      <c r="C61" s="90">
        <v>19907</v>
      </c>
      <c r="D61" s="91">
        <v>6.3488372093023262</v>
      </c>
      <c r="E61" s="106">
        <v>12</v>
      </c>
      <c r="F61" s="93">
        <v>0.21172929451930952</v>
      </c>
      <c r="G61" s="94">
        <v>3.3556006182922121E-2</v>
      </c>
      <c r="H61" s="94">
        <v>0.13041953857330923</v>
      </c>
      <c r="I61" s="95">
        <v>0.11364153548184819</v>
      </c>
      <c r="J61" s="96">
        <v>238.88399999999999</v>
      </c>
      <c r="K61" s="94">
        <v>3.8887403902284332E-2</v>
      </c>
      <c r="L61" s="94">
        <v>0.15035163795469483</v>
      </c>
      <c r="M61" s="95">
        <v>2.6476780429621205E-5</v>
      </c>
      <c r="N61" s="97">
        <v>141.0921684573598</v>
      </c>
      <c r="O61" s="97">
        <v>16.033930667957957</v>
      </c>
      <c r="P61" s="98">
        <v>1693.1060214883178</v>
      </c>
      <c r="Q61" s="99">
        <v>2.4849066497880004</v>
      </c>
      <c r="R61" s="100">
        <v>141.0921684573598</v>
      </c>
      <c r="S61" s="100">
        <v>16.033930667957957</v>
      </c>
      <c r="T61" s="107">
        <v>350.60086763270215</v>
      </c>
      <c r="U61" s="100">
        <v>13.208546058984988</v>
      </c>
      <c r="V61" s="82">
        <v>0.18359132886252433</v>
      </c>
      <c r="W61" s="82">
        <v>1.1048770516480428E-3</v>
      </c>
      <c r="X61" s="102">
        <v>1.4519966114367041E-2</v>
      </c>
      <c r="Y61" s="103">
        <v>1.2355053053738321</v>
      </c>
      <c r="Z61" s="103">
        <v>5.1222349493034572E-2</v>
      </c>
      <c r="AA61" s="104"/>
      <c r="AB61" s="82"/>
      <c r="AC61" s="205" t="s">
        <v>81</v>
      </c>
      <c r="AD61" s="205">
        <v>0.96678096329856322</v>
      </c>
      <c r="AE61" s="203"/>
      <c r="AF61" s="203"/>
      <c r="AG61" s="203"/>
      <c r="AH61" s="203"/>
      <c r="AI61" s="203"/>
      <c r="AJ61" s="203"/>
      <c r="AK61" s="203"/>
      <c r="AM61" s="205" t="s">
        <v>81</v>
      </c>
      <c r="AN61" s="205">
        <v>0.99430450498265144</v>
      </c>
      <c r="AO61" s="203"/>
      <c r="AP61" s="203"/>
      <c r="AQ61" s="203"/>
      <c r="AR61" s="203"/>
      <c r="AS61" s="203"/>
      <c r="AT61" s="203"/>
      <c r="AU61" s="203"/>
      <c r="AW61" s="215" t="s">
        <v>81</v>
      </c>
      <c r="AX61" s="215">
        <v>0.99282844468566345</v>
      </c>
      <c r="AY61" s="213"/>
      <c r="AZ61" s="213"/>
      <c r="BA61" s="213"/>
      <c r="BB61" s="213"/>
      <c r="BC61" s="213"/>
      <c r="BD61" s="213"/>
      <c r="BE61" s="213"/>
      <c r="BF61" s="81"/>
      <c r="BG61" s="215" t="s">
        <v>81</v>
      </c>
      <c r="BH61" s="215">
        <v>0.99889550118667669</v>
      </c>
      <c r="BI61" s="213"/>
      <c r="BJ61" s="213"/>
      <c r="BK61" s="213"/>
      <c r="BL61" s="213"/>
      <c r="BM61" s="213"/>
      <c r="BN61" s="213"/>
      <c r="BO61" s="213"/>
    </row>
    <row r="62" spans="1:67" ht="11.25" customHeight="1" x14ac:dyDescent="0.2">
      <c r="A62" s="88"/>
      <c r="B62" s="122" t="s">
        <v>9</v>
      </c>
      <c r="C62" s="123">
        <v>16650</v>
      </c>
      <c r="D62" s="124">
        <v>7.389830508474577</v>
      </c>
      <c r="E62" s="125">
        <v>11</v>
      </c>
      <c r="F62" s="93">
        <v>0.17708809733995598</v>
      </c>
      <c r="G62" s="94">
        <v>2.8065881496240182E-2</v>
      </c>
      <c r="H62" s="94">
        <v>0.15848542006954941</v>
      </c>
      <c r="I62" s="95">
        <v>0.14445247932142932</v>
      </c>
      <c r="J62" s="96">
        <v>183.15</v>
      </c>
      <c r="K62" s="94">
        <v>2.9814587936837025E-2</v>
      </c>
      <c r="L62" s="94">
        <v>0.18016622589153186</v>
      </c>
      <c r="M62" s="95">
        <v>-3.3134645212643671E-4</v>
      </c>
      <c r="N62" s="97">
        <v>129.0348790056394</v>
      </c>
      <c r="O62" s="97">
        <v>18.639408191305261</v>
      </c>
      <c r="P62" s="98">
        <v>1419.3836690620333</v>
      </c>
      <c r="Q62" s="99">
        <v>2.3978952727983707</v>
      </c>
      <c r="R62" s="100">
        <v>129.0348790056394</v>
      </c>
      <c r="S62" s="100">
        <v>18.639408191305261</v>
      </c>
      <c r="T62" s="107">
        <v>309.41212639373242</v>
      </c>
      <c r="U62" s="100">
        <v>12.889795674892321</v>
      </c>
      <c r="V62" s="82">
        <v>0.2202316606717773</v>
      </c>
      <c r="W62" s="82">
        <v>1.6052390641301006E-3</v>
      </c>
      <c r="X62" s="102">
        <v>1.7399261694021031E-2</v>
      </c>
      <c r="Y62" s="103">
        <v>1.355932750750888</v>
      </c>
      <c r="Z62" s="103">
        <v>5.16006281513521E-2</v>
      </c>
      <c r="AA62" s="104"/>
      <c r="AB62" s="82"/>
      <c r="AC62" s="205" t="s">
        <v>82</v>
      </c>
      <c r="AD62" s="205">
        <v>0.93466543099649779</v>
      </c>
      <c r="AE62" s="203"/>
      <c r="AF62" s="203"/>
      <c r="AG62" s="203"/>
      <c r="AH62" s="203"/>
      <c r="AI62" s="203"/>
      <c r="AJ62" s="203"/>
      <c r="AK62" s="203"/>
      <c r="AM62" s="205" t="s">
        <v>82</v>
      </c>
      <c r="AN62" s="205">
        <v>0.98864144862879555</v>
      </c>
      <c r="AO62" s="203"/>
      <c r="AP62" s="203"/>
      <c r="AQ62" s="203"/>
      <c r="AR62" s="203"/>
      <c r="AS62" s="203"/>
      <c r="AT62" s="203"/>
      <c r="AU62" s="203"/>
      <c r="AW62" s="215" t="s">
        <v>82</v>
      </c>
      <c r="AX62" s="215">
        <v>0.98570832057695357</v>
      </c>
      <c r="AY62" s="213"/>
      <c r="AZ62" s="213"/>
      <c r="BA62" s="213"/>
      <c r="BB62" s="213"/>
      <c r="BC62" s="213"/>
      <c r="BD62" s="213"/>
      <c r="BE62" s="213"/>
      <c r="BF62" s="81"/>
      <c r="BG62" s="215" t="s">
        <v>82</v>
      </c>
      <c r="BH62" s="215">
        <v>0.99779222229098197</v>
      </c>
      <c r="BI62" s="213"/>
      <c r="BJ62" s="213"/>
      <c r="BK62" s="213"/>
      <c r="BL62" s="213"/>
      <c r="BM62" s="213"/>
      <c r="BN62" s="213"/>
      <c r="BO62" s="213"/>
    </row>
    <row r="63" spans="1:67" ht="11.25" customHeight="1" x14ac:dyDescent="0.2">
      <c r="A63" s="88"/>
      <c r="B63" s="105" t="s">
        <v>7</v>
      </c>
      <c r="C63" s="90">
        <v>10903</v>
      </c>
      <c r="D63" s="91">
        <v>7.3999999999999995</v>
      </c>
      <c r="E63" s="106">
        <v>14</v>
      </c>
      <c r="F63" s="93">
        <v>9.8625948674343503E-2</v>
      </c>
      <c r="G63" s="94">
        <v>1.8378516874084486E-2</v>
      </c>
      <c r="H63" s="94">
        <v>0.17686393694363389</v>
      </c>
      <c r="I63" s="95">
        <v>0.16767467850659165</v>
      </c>
      <c r="J63" s="96">
        <v>152.642</v>
      </c>
      <c r="K63" s="94">
        <v>2.4848257340183876E-2</v>
      </c>
      <c r="L63" s="94">
        <v>0.20501448323171573</v>
      </c>
      <c r="M63" s="95">
        <v>6.2689847986766717E-4</v>
      </c>
      <c r="N63" s="97">
        <v>104.41743149493766</v>
      </c>
      <c r="O63" s="97">
        <v>17.508159256397729</v>
      </c>
      <c r="P63" s="98">
        <v>1461.8440409291272</v>
      </c>
      <c r="Q63" s="99">
        <v>2.6390573296152584</v>
      </c>
      <c r="R63" s="100">
        <v>104.41743149493766</v>
      </c>
      <c r="S63" s="100">
        <v>17.508159256397729</v>
      </c>
      <c r="T63" s="107">
        <v>275.56358792631437</v>
      </c>
      <c r="U63" s="100">
        <v>12.654647337744168</v>
      </c>
      <c r="V63" s="82">
        <v>0.24371740254485405</v>
      </c>
      <c r="W63" s="82">
        <v>1.4979159633592954E-3</v>
      </c>
      <c r="X63" s="102">
        <v>1.9798941933548982E-2</v>
      </c>
      <c r="Y63" s="103">
        <v>1.2464984110713033</v>
      </c>
      <c r="Z63" s="103">
        <v>2.8555772929019792E-2</v>
      </c>
      <c r="AA63" s="104"/>
      <c r="AB63" s="82"/>
      <c r="AC63" s="205" t="s">
        <v>83</v>
      </c>
      <c r="AD63" s="205">
        <v>0.88624113240542957</v>
      </c>
      <c r="AE63" s="203"/>
      <c r="AF63" s="203"/>
      <c r="AG63" s="203"/>
      <c r="AH63" s="203"/>
      <c r="AI63" s="203"/>
      <c r="AJ63" s="203"/>
      <c r="AK63" s="203"/>
      <c r="AM63" s="205" t="s">
        <v>83</v>
      </c>
      <c r="AN63" s="205">
        <v>0.94267060538464986</v>
      </c>
      <c r="AO63" s="203"/>
      <c r="AP63" s="203"/>
      <c r="AQ63" s="203"/>
      <c r="AR63" s="203"/>
      <c r="AS63" s="203"/>
      <c r="AT63" s="203"/>
      <c r="AU63" s="203"/>
      <c r="AW63" s="215" t="s">
        <v>83</v>
      </c>
      <c r="AX63" s="215">
        <v>0.93960415333045144</v>
      </c>
      <c r="AY63" s="213"/>
      <c r="AZ63" s="213"/>
      <c r="BA63" s="213"/>
      <c r="BB63" s="213"/>
      <c r="BC63" s="213"/>
      <c r="BD63" s="213"/>
      <c r="BE63" s="213"/>
      <c r="BF63" s="81"/>
      <c r="BG63" s="215" t="s">
        <v>83</v>
      </c>
      <c r="BH63" s="215">
        <v>0.95223732330420841</v>
      </c>
      <c r="BI63" s="213"/>
      <c r="BJ63" s="213"/>
      <c r="BK63" s="213"/>
      <c r="BL63" s="213"/>
      <c r="BM63" s="213"/>
      <c r="BN63" s="213"/>
      <c r="BO63" s="213"/>
    </row>
    <row r="64" spans="1:67" ht="11.25" customHeight="1" x14ac:dyDescent="0.2">
      <c r="A64" s="88"/>
      <c r="B64" s="105" t="s">
        <v>25</v>
      </c>
      <c r="C64" s="90">
        <v>17177</v>
      </c>
      <c r="D64" s="91">
        <v>7.546875</v>
      </c>
      <c r="E64" s="106">
        <v>16</v>
      </c>
      <c r="F64" s="93">
        <v>0.15537906267808846</v>
      </c>
      <c r="G64" s="94">
        <v>2.8954213000655715E-2</v>
      </c>
      <c r="H64" s="94">
        <v>0.2058181499442896</v>
      </c>
      <c r="I64" s="95">
        <v>0.19134104344396174</v>
      </c>
      <c r="J64" s="96">
        <v>274.83199999999999</v>
      </c>
      <c r="K64" s="94">
        <v>4.4739300201238293E-2</v>
      </c>
      <c r="L64" s="94">
        <v>0.24975378343295401</v>
      </c>
      <c r="M64" s="95">
        <v>1.9767357539836605E-3</v>
      </c>
      <c r="N64" s="97">
        <v>131.06105447462264</v>
      </c>
      <c r="O64" s="97">
        <v>25.077358918040208</v>
      </c>
      <c r="P64" s="98">
        <v>2096.9768715939622</v>
      </c>
      <c r="Q64" s="99">
        <v>2.7725887222397811</v>
      </c>
      <c r="R64" s="100">
        <v>131.06105447462264</v>
      </c>
      <c r="S64" s="100">
        <v>25.077358918040208</v>
      </c>
      <c r="T64" s="107">
        <v>363.37840156119233</v>
      </c>
      <c r="U64" s="100">
        <v>12.419414523172295</v>
      </c>
      <c r="V64" s="82">
        <v>0.27992941350529571</v>
      </c>
      <c r="W64" s="82">
        <v>9.1056865026281262E-4</v>
      </c>
      <c r="X64" s="102">
        <v>2.4119567446775656E-2</v>
      </c>
      <c r="Y64" s="103">
        <v>1.2105863588655505</v>
      </c>
      <c r="Z64" s="103">
        <v>4.2432958903163447E-2</v>
      </c>
      <c r="AA64" s="104"/>
      <c r="AB64" s="82"/>
      <c r="AC64" s="205" t="s">
        <v>84</v>
      </c>
      <c r="AD64" s="205">
        <v>461.08874132130853</v>
      </c>
      <c r="AE64" s="203"/>
      <c r="AF64" s="203"/>
      <c r="AG64" s="203"/>
      <c r="AH64" s="203"/>
      <c r="AI64" s="203"/>
      <c r="AJ64" s="203"/>
      <c r="AK64" s="203"/>
      <c r="AM64" s="205" t="s">
        <v>84</v>
      </c>
      <c r="AN64" s="205">
        <v>166.44353623744885</v>
      </c>
      <c r="AO64" s="203"/>
      <c r="AP64" s="203"/>
      <c r="AQ64" s="203"/>
      <c r="AR64" s="203"/>
      <c r="AS64" s="203"/>
      <c r="AT64" s="203"/>
      <c r="AU64" s="203"/>
      <c r="AW64" s="215" t="s">
        <v>84</v>
      </c>
      <c r="AX64" s="215">
        <v>45.195899268987567</v>
      </c>
      <c r="AY64" s="213"/>
      <c r="AZ64" s="213"/>
      <c r="BA64" s="213"/>
      <c r="BB64" s="213"/>
      <c r="BC64" s="213"/>
      <c r="BD64" s="213"/>
      <c r="BE64" s="213"/>
      <c r="BF64" s="81"/>
      <c r="BG64" s="215" t="s">
        <v>84</v>
      </c>
      <c r="BH64" s="215">
        <v>17.014224775075615</v>
      </c>
      <c r="BI64" s="213"/>
      <c r="BJ64" s="213"/>
      <c r="BK64" s="213"/>
      <c r="BL64" s="213"/>
      <c r="BM64" s="213"/>
      <c r="BN64" s="213"/>
      <c r="BO64" s="213"/>
    </row>
    <row r="65" spans="1:67" ht="11.25" customHeight="1" thickBot="1" x14ac:dyDescent="0.25">
      <c r="A65" s="88"/>
      <c r="B65" s="105" t="s">
        <v>19</v>
      </c>
      <c r="C65" s="90">
        <v>24546</v>
      </c>
      <c r="D65" s="91">
        <v>7.7241379310344822</v>
      </c>
      <c r="E65" s="106">
        <v>16</v>
      </c>
      <c r="F65" s="93">
        <v>0.22203728663307673</v>
      </c>
      <c r="G65" s="94">
        <v>4.1375683315718413E-2</v>
      </c>
      <c r="H65" s="94">
        <v>0.24719383326000802</v>
      </c>
      <c r="I65" s="95">
        <v>0.22650599160214879</v>
      </c>
      <c r="J65" s="96">
        <v>392.73599999999999</v>
      </c>
      <c r="K65" s="94">
        <v>6.3932634496104965E-2</v>
      </c>
      <c r="L65" s="94">
        <v>0.31368641792905899</v>
      </c>
      <c r="M65" s="95">
        <v>2.8247631028283718E-3</v>
      </c>
      <c r="N65" s="97">
        <v>156.67163112701672</v>
      </c>
      <c r="O65" s="97">
        <v>35.487063164351007</v>
      </c>
      <c r="P65" s="98">
        <v>2506.7460980322676</v>
      </c>
      <c r="Q65" s="99">
        <v>2.7725887222397811</v>
      </c>
      <c r="R65" s="100">
        <v>156.67163112701672</v>
      </c>
      <c r="S65" s="100">
        <v>35.487063164351007</v>
      </c>
      <c r="T65" s="107">
        <v>434.38599755767763</v>
      </c>
      <c r="U65" s="100">
        <v>12.077942227186801</v>
      </c>
      <c r="V65" s="82">
        <v>0.33006615632804132</v>
      </c>
      <c r="W65" s="82">
        <v>2.6829583001909603E-4</v>
      </c>
      <c r="X65" s="102">
        <v>3.0293758158055972E-2</v>
      </c>
      <c r="Y65" s="103">
        <v>1.3087634773383867</v>
      </c>
      <c r="Z65" s="103">
        <v>7.0870829039483552E-2</v>
      </c>
      <c r="AA65" s="104"/>
      <c r="AB65" s="82"/>
      <c r="AC65" s="206" t="s">
        <v>85</v>
      </c>
      <c r="AD65" s="206">
        <v>24</v>
      </c>
      <c r="AE65" s="203"/>
      <c r="AF65" s="203"/>
      <c r="AG65" s="203"/>
      <c r="AH65" s="203"/>
      <c r="AI65" s="203"/>
      <c r="AJ65" s="203"/>
      <c r="AK65" s="203"/>
      <c r="AM65" s="206" t="s">
        <v>85</v>
      </c>
      <c r="AN65" s="206">
        <v>24</v>
      </c>
      <c r="AO65" s="203"/>
      <c r="AP65" s="203"/>
      <c r="AQ65" s="203"/>
      <c r="AR65" s="203"/>
      <c r="AS65" s="203"/>
      <c r="AT65" s="203"/>
      <c r="AU65" s="203"/>
      <c r="AW65" s="216" t="s">
        <v>85</v>
      </c>
      <c r="AX65" s="216">
        <v>24</v>
      </c>
      <c r="AY65" s="213"/>
      <c r="AZ65" s="213"/>
      <c r="BA65" s="213"/>
      <c r="BB65" s="213"/>
      <c r="BC65" s="213"/>
      <c r="BD65" s="213"/>
      <c r="BE65" s="213"/>
      <c r="BF65" s="81"/>
      <c r="BG65" s="216" t="s">
        <v>85</v>
      </c>
      <c r="BH65" s="216">
        <v>24</v>
      </c>
      <c r="BI65" s="213"/>
      <c r="BJ65" s="213"/>
      <c r="BK65" s="213"/>
      <c r="BL65" s="213"/>
      <c r="BM65" s="213"/>
      <c r="BN65" s="213"/>
      <c r="BO65" s="213"/>
    </row>
    <row r="66" spans="1:67" ht="11.25" customHeight="1" x14ac:dyDescent="0.2">
      <c r="A66" s="88"/>
      <c r="B66" s="105" t="s">
        <v>11</v>
      </c>
      <c r="C66" s="90">
        <v>26755</v>
      </c>
      <c r="D66" s="91">
        <v>8.3414634146341466</v>
      </c>
      <c r="E66" s="106">
        <v>17</v>
      </c>
      <c r="F66" s="93">
        <v>0.2420193760233019</v>
      </c>
      <c r="G66" s="94">
        <v>4.5099258824739107E-2</v>
      </c>
      <c r="H66" s="94">
        <v>0.29229309208474713</v>
      </c>
      <c r="I66" s="95">
        <v>0.26974346267237759</v>
      </c>
      <c r="J66" s="96">
        <v>454.83499999999998</v>
      </c>
      <c r="K66" s="94">
        <v>7.4041594890806806E-2</v>
      </c>
      <c r="L66" s="94">
        <v>0.3877280128198658</v>
      </c>
      <c r="M66" s="95">
        <v>4.15560070975525E-3</v>
      </c>
      <c r="N66" s="97">
        <v>163.56955706976771</v>
      </c>
      <c r="O66" s="97">
        <v>44.121818711786219</v>
      </c>
      <c r="P66" s="98">
        <v>2780.682470186051</v>
      </c>
      <c r="Q66" s="99">
        <v>2.8332133440562162</v>
      </c>
      <c r="R66" s="100">
        <v>163.56955706976771</v>
      </c>
      <c r="S66" s="100">
        <v>44.121818711786219</v>
      </c>
      <c r="T66" s="107">
        <v>463.4274517714307</v>
      </c>
      <c r="U66" s="100">
        <v>11.670922915459267</v>
      </c>
      <c r="V66" s="82">
        <v>0.38266132309320888</v>
      </c>
      <c r="W66" s="82">
        <v>2.567134478621072E-5</v>
      </c>
      <c r="X66" s="102">
        <v>3.7444205359649867E-2</v>
      </c>
      <c r="Y66" s="103">
        <v>1.397607408652382</v>
      </c>
      <c r="Z66" s="103">
        <v>8.8092673996841633E-2</v>
      </c>
      <c r="AA66" s="104"/>
      <c r="AB66" s="82"/>
      <c r="AC66" s="203"/>
      <c r="AD66" s="203"/>
      <c r="AE66" s="203"/>
      <c r="AF66" s="203"/>
      <c r="AG66" s="203"/>
      <c r="AH66" s="203"/>
      <c r="AI66" s="203"/>
      <c r="AJ66" s="203"/>
      <c r="AK66" s="203"/>
      <c r="AM66" s="203"/>
      <c r="AN66" s="203"/>
      <c r="AO66" s="203"/>
      <c r="AP66" s="203"/>
      <c r="AQ66" s="203"/>
      <c r="AR66" s="203"/>
      <c r="AS66" s="203"/>
      <c r="AT66" s="203"/>
      <c r="AU66" s="203"/>
      <c r="AW66" s="213"/>
      <c r="AX66" s="213"/>
      <c r="AY66" s="213"/>
      <c r="AZ66" s="213"/>
      <c r="BA66" s="213"/>
      <c r="BB66" s="213"/>
      <c r="BC66" s="213"/>
      <c r="BD66" s="213"/>
      <c r="BE66" s="213"/>
      <c r="BF66" s="81"/>
      <c r="BG66" s="213"/>
      <c r="BH66" s="213"/>
      <c r="BI66" s="213"/>
      <c r="BJ66" s="213"/>
      <c r="BK66" s="213"/>
      <c r="BL66" s="213"/>
      <c r="BM66" s="213"/>
      <c r="BN66" s="213"/>
      <c r="BO66" s="213"/>
    </row>
    <row r="67" spans="1:67" ht="11.25" customHeight="1" thickBot="1" x14ac:dyDescent="0.25">
      <c r="A67" s="88"/>
      <c r="B67" s="122" t="s">
        <v>24</v>
      </c>
      <c r="C67" s="123">
        <v>31168</v>
      </c>
      <c r="D67" s="124">
        <v>8.975903614457831</v>
      </c>
      <c r="E67" s="125">
        <v>15</v>
      </c>
      <c r="F67" s="93">
        <v>0.28193832599118945</v>
      </c>
      <c r="G67" s="94">
        <v>5.2537981650138982E-2</v>
      </c>
      <c r="H67" s="94">
        <v>0.34483107373488608</v>
      </c>
      <c r="I67" s="95">
        <v>0.31856208290981658</v>
      </c>
      <c r="J67" s="96">
        <v>467.52</v>
      </c>
      <c r="K67" s="94">
        <v>7.6106558297734342E-2</v>
      </c>
      <c r="L67" s="94">
        <v>0.46383457111760013</v>
      </c>
      <c r="M67" s="95">
        <v>1.8749740299978945E-3</v>
      </c>
      <c r="N67" s="97">
        <v>176.54461192571128</v>
      </c>
      <c r="O67" s="97">
        <v>56.240419301559832</v>
      </c>
      <c r="P67" s="98">
        <v>2648.1691788856692</v>
      </c>
      <c r="Q67" s="99">
        <v>2.7080502011022101</v>
      </c>
      <c r="R67" s="100">
        <v>176.54461192571128</v>
      </c>
      <c r="S67" s="100">
        <v>56.240419301559832</v>
      </c>
      <c r="T67" s="107">
        <v>478.09167182893407</v>
      </c>
      <c r="U67" s="100">
        <v>11.227827288708152</v>
      </c>
      <c r="V67" s="82">
        <v>0.44138504973475073</v>
      </c>
      <c r="W67" s="82">
        <v>5.0398101031901205E-4</v>
      </c>
      <c r="X67" s="102">
        <v>4.4794073060440656E-2</v>
      </c>
      <c r="Y67" s="103">
        <v>1.5874450155196096</v>
      </c>
      <c r="Z67" s="103">
        <v>0.13239475112057159</v>
      </c>
      <c r="AA67" s="104"/>
      <c r="AB67" s="82"/>
      <c r="AC67" s="203" t="s">
        <v>86</v>
      </c>
      <c r="AD67" s="203"/>
      <c r="AE67" s="203"/>
      <c r="AF67" s="203"/>
      <c r="AG67" s="203"/>
      <c r="AH67" s="203"/>
      <c r="AI67" s="203"/>
      <c r="AJ67" s="203"/>
      <c r="AK67" s="203"/>
      <c r="AM67" s="203" t="s">
        <v>86</v>
      </c>
      <c r="AN67" s="203"/>
      <c r="AO67" s="203"/>
      <c r="AP67" s="203"/>
      <c r="AQ67" s="203"/>
      <c r="AR67" s="203"/>
      <c r="AS67" s="203"/>
      <c r="AT67" s="203"/>
      <c r="AU67" s="203"/>
      <c r="AW67" s="213" t="s">
        <v>86</v>
      </c>
      <c r="AX67" s="213"/>
      <c r="AY67" s="213"/>
      <c r="AZ67" s="213"/>
      <c r="BA67" s="213"/>
      <c r="BB67" s="213"/>
      <c r="BC67" s="213"/>
      <c r="BD67" s="213"/>
      <c r="BE67" s="213"/>
      <c r="BF67" s="81"/>
      <c r="BG67" s="213" t="s">
        <v>86</v>
      </c>
      <c r="BH67" s="213"/>
      <c r="BI67" s="213"/>
      <c r="BJ67" s="213"/>
      <c r="BK67" s="213"/>
      <c r="BL67" s="213"/>
      <c r="BM67" s="213"/>
      <c r="BN67" s="213"/>
      <c r="BO67" s="213"/>
    </row>
    <row r="68" spans="1:67" ht="11.25" customHeight="1" x14ac:dyDescent="0.2">
      <c r="A68" s="88"/>
      <c r="B68" s="105" t="s">
        <v>28</v>
      </c>
      <c r="C68" s="90">
        <v>9535</v>
      </c>
      <c r="D68" s="91">
        <v>9.6307692307692303</v>
      </c>
      <c r="E68" s="106">
        <v>15</v>
      </c>
      <c r="F68" s="93">
        <v>0.13474936758949138</v>
      </c>
      <c r="G68" s="94">
        <v>1.6072563367366375E-2</v>
      </c>
      <c r="H68" s="94">
        <v>0.36090363710225248</v>
      </c>
      <c r="I68" s="95">
        <v>0.35286735541856928</v>
      </c>
      <c r="J68" s="96">
        <v>143.02500000000001</v>
      </c>
      <c r="K68" s="94">
        <v>2.3282726943303935E-2</v>
      </c>
      <c r="L68" s="94">
        <v>0.48711729806090404</v>
      </c>
      <c r="M68" s="95">
        <v>5.7359719507280027E-4</v>
      </c>
      <c r="N68" s="97">
        <v>97.647324592125926</v>
      </c>
      <c r="O68" s="97">
        <v>34.456553192522101</v>
      </c>
      <c r="P68" s="98">
        <v>1464.709868881889</v>
      </c>
      <c r="Q68" s="99">
        <v>2.7080502011022101</v>
      </c>
      <c r="R68" s="100">
        <v>97.647324592125926</v>
      </c>
      <c r="S68" s="100">
        <v>34.456553192522101</v>
      </c>
      <c r="T68" s="107">
        <v>264.4338569987994</v>
      </c>
      <c r="U68" s="100">
        <v>10.926562557557276</v>
      </c>
      <c r="V68" s="82">
        <v>0.45882802893557928</v>
      </c>
      <c r="W68" s="82">
        <v>8.0028274764505246E-4</v>
      </c>
      <c r="X68" s="102">
        <v>4.7042564735461194E-2</v>
      </c>
      <c r="Y68" s="103">
        <v>1.6772359413848368</v>
      </c>
      <c r="Z68" s="103">
        <v>4.5214055938423307E-2</v>
      </c>
      <c r="AA68" s="104"/>
      <c r="AB68" s="82"/>
      <c r="AC68" s="207"/>
      <c r="AD68" s="207" t="s">
        <v>87</v>
      </c>
      <c r="AE68" s="207" t="s">
        <v>88</v>
      </c>
      <c r="AF68" s="207" t="s">
        <v>89</v>
      </c>
      <c r="AG68" s="207" t="s">
        <v>90</v>
      </c>
      <c r="AH68" s="207" t="s">
        <v>91</v>
      </c>
      <c r="AI68" s="203"/>
      <c r="AJ68" s="203"/>
      <c r="AK68" s="203"/>
      <c r="AM68" s="207"/>
      <c r="AN68" s="207" t="s">
        <v>87</v>
      </c>
      <c r="AO68" s="207" t="s">
        <v>88</v>
      </c>
      <c r="AP68" s="207" t="s">
        <v>89</v>
      </c>
      <c r="AQ68" s="207" t="s">
        <v>90</v>
      </c>
      <c r="AR68" s="207" t="s">
        <v>91</v>
      </c>
      <c r="AS68" s="203"/>
      <c r="AT68" s="203"/>
      <c r="AU68" s="203"/>
      <c r="AW68" s="217"/>
      <c r="AX68" s="217" t="s">
        <v>87</v>
      </c>
      <c r="AY68" s="217" t="s">
        <v>88</v>
      </c>
      <c r="AZ68" s="217" t="s">
        <v>89</v>
      </c>
      <c r="BA68" s="217" t="s">
        <v>90</v>
      </c>
      <c r="BB68" s="217" t="s">
        <v>91</v>
      </c>
      <c r="BC68" s="213"/>
      <c r="BD68" s="213"/>
      <c r="BE68" s="213"/>
      <c r="BF68" s="81"/>
      <c r="BG68" s="217"/>
      <c r="BH68" s="217" t="s">
        <v>87</v>
      </c>
      <c r="BI68" s="217" t="s">
        <v>88</v>
      </c>
      <c r="BJ68" s="217" t="s">
        <v>89</v>
      </c>
      <c r="BK68" s="217" t="s">
        <v>90</v>
      </c>
      <c r="BL68" s="217" t="s">
        <v>91</v>
      </c>
      <c r="BM68" s="213"/>
      <c r="BN68" s="213"/>
      <c r="BO68" s="213"/>
    </row>
    <row r="69" spans="1:67" ht="11.25" customHeight="1" x14ac:dyDescent="0.2">
      <c r="A69" s="88"/>
      <c r="B69" s="105" t="s">
        <v>6</v>
      </c>
      <c r="C69" s="90">
        <v>23523</v>
      </c>
      <c r="D69" s="91">
        <v>9.6461538461538474</v>
      </c>
      <c r="E69" s="106">
        <v>12</v>
      </c>
      <c r="F69" s="93">
        <v>0.332428880315428</v>
      </c>
      <c r="G69" s="94">
        <v>3.9651275101264732E-2</v>
      </c>
      <c r="H69" s="94">
        <v>0.40055491220351724</v>
      </c>
      <c r="I69" s="95">
        <v>0.38072927465288486</v>
      </c>
      <c r="J69" s="96">
        <v>282.27600000000001</v>
      </c>
      <c r="K69" s="94">
        <v>4.5951092680636685E-2</v>
      </c>
      <c r="L69" s="94">
        <v>0.53306839074154078</v>
      </c>
      <c r="M69" s="95">
        <v>-2.7309055147331784E-3</v>
      </c>
      <c r="N69" s="97">
        <v>153.37209654953537</v>
      </c>
      <c r="O69" s="97">
        <v>58.393247071296827</v>
      </c>
      <c r="P69" s="98">
        <v>1840.4651585944243</v>
      </c>
      <c r="Q69" s="99">
        <v>2.4849066497880004</v>
      </c>
      <c r="R69" s="100">
        <v>153.37209654953537</v>
      </c>
      <c r="S69" s="100">
        <v>58.393247071296827</v>
      </c>
      <c r="T69" s="107">
        <v>381.11534260786766</v>
      </c>
      <c r="U69" s="100">
        <v>10.687841335820336</v>
      </c>
      <c r="V69" s="82">
        <v>0.50086005393584943</v>
      </c>
      <c r="W69" s="82">
        <v>1.0373769597888521E-3</v>
      </c>
      <c r="X69" s="102">
        <v>5.1480217146285173E-2</v>
      </c>
      <c r="Y69" s="103">
        <v>1.7813125556981244</v>
      </c>
      <c r="Z69" s="103">
        <v>0.12581644678733803</v>
      </c>
      <c r="AA69" s="104"/>
      <c r="AB69" s="82"/>
      <c r="AC69" s="205" t="s">
        <v>92</v>
      </c>
      <c r="AD69" s="205">
        <v>2</v>
      </c>
      <c r="AE69" s="205">
        <v>66912131.797788091</v>
      </c>
      <c r="AF69" s="205">
        <v>33456065.898894046</v>
      </c>
      <c r="AG69" s="205">
        <v>157.36416261367469</v>
      </c>
      <c r="AH69" s="205">
        <v>2.2931304577074726E-13</v>
      </c>
      <c r="AI69" s="203"/>
      <c r="AJ69" s="203"/>
      <c r="AK69" s="203"/>
      <c r="AM69" s="205" t="s">
        <v>92</v>
      </c>
      <c r="AN69" s="205">
        <v>2</v>
      </c>
      <c r="AO69" s="205">
        <v>53048415.543039359</v>
      </c>
      <c r="AP69" s="205">
        <v>26524207.77151968</v>
      </c>
      <c r="AQ69" s="205">
        <v>957.43335391224593</v>
      </c>
      <c r="AR69" s="205">
        <v>2.3502299603788947E-21</v>
      </c>
      <c r="AS69" s="203"/>
      <c r="AT69" s="203"/>
      <c r="AU69" s="203"/>
      <c r="AW69" s="215" t="s">
        <v>92</v>
      </c>
      <c r="AX69" s="215">
        <v>2</v>
      </c>
      <c r="AY69" s="215">
        <v>3099459.0401772126</v>
      </c>
      <c r="AZ69" s="215">
        <v>1549729.5200886063</v>
      </c>
      <c r="BA69" s="215">
        <v>758.67861329590164</v>
      </c>
      <c r="BB69" s="215">
        <v>2.6254396305909693E-20</v>
      </c>
      <c r="BC69" s="213"/>
      <c r="BD69" s="213"/>
      <c r="BE69" s="213"/>
      <c r="BF69" s="81"/>
      <c r="BG69" s="215" t="s">
        <v>92</v>
      </c>
      <c r="BH69" s="215">
        <v>2</v>
      </c>
      <c r="BI69" s="215">
        <v>2878271.6692108638</v>
      </c>
      <c r="BJ69" s="215">
        <v>1439135.8346054319</v>
      </c>
      <c r="BK69" s="215">
        <v>4971.3856609607064</v>
      </c>
      <c r="BL69" s="215">
        <v>7.940597888046543E-29</v>
      </c>
      <c r="BM69" s="213"/>
      <c r="BN69" s="213"/>
      <c r="BO69" s="213"/>
    </row>
    <row r="70" spans="1:67" ht="11.25" customHeight="1" x14ac:dyDescent="0.2">
      <c r="A70" s="88"/>
      <c r="B70" s="105" t="s">
        <v>16</v>
      </c>
      <c r="C70" s="90">
        <v>35069</v>
      </c>
      <c r="D70" s="91">
        <v>10.003875968992249</v>
      </c>
      <c r="E70" s="106">
        <v>5</v>
      </c>
      <c r="F70" s="93">
        <v>0.49559785757691383</v>
      </c>
      <c r="G70" s="94">
        <v>5.911365754904787E-2</v>
      </c>
      <c r="H70" s="94">
        <v>0.45966856975256509</v>
      </c>
      <c r="I70" s="95">
        <v>0.43011174097804117</v>
      </c>
      <c r="J70" s="96">
        <v>175.345</v>
      </c>
      <c r="K70" s="94">
        <v>2.8544029056973452E-2</v>
      </c>
      <c r="L70" s="94">
        <v>0.56161241979851417</v>
      </c>
      <c r="M70" s="95">
        <v>-2.0078171247666865E-2</v>
      </c>
      <c r="N70" s="97">
        <v>187.26718879718359</v>
      </c>
      <c r="O70" s="97">
        <v>80.54581660162016</v>
      </c>
      <c r="P70" s="98">
        <v>936.33594398591799</v>
      </c>
      <c r="Q70" s="99">
        <v>1.6094379124341003</v>
      </c>
      <c r="R70" s="100">
        <v>187.26718879718359</v>
      </c>
      <c r="S70" s="100">
        <v>80.54581660162016</v>
      </c>
      <c r="T70" s="107">
        <v>301.39491340514166</v>
      </c>
      <c r="U70" s="100">
        <v>10.277473708652458</v>
      </c>
      <c r="V70" s="82">
        <v>0.56100027590508694</v>
      </c>
      <c r="W70" s="82">
        <v>3.7472014626024855E-7</v>
      </c>
      <c r="X70" s="102">
        <v>5.4236810558321358E-2</v>
      </c>
      <c r="Y70" s="103">
        <v>1.8919046806275783</v>
      </c>
      <c r="Z70" s="103">
        <v>0.21158571075696792</v>
      </c>
      <c r="AA70" s="104"/>
      <c r="AB70" s="82"/>
      <c r="AC70" s="205" t="s">
        <v>93</v>
      </c>
      <c r="AD70" s="205">
        <v>22</v>
      </c>
      <c r="AE70" s="205">
        <v>4677262.202211909</v>
      </c>
      <c r="AF70" s="205">
        <v>212602.82737326858</v>
      </c>
      <c r="AG70" s="205"/>
      <c r="AH70" s="205"/>
      <c r="AI70" s="203"/>
      <c r="AJ70" s="203"/>
      <c r="AK70" s="203"/>
      <c r="AM70" s="205" t="s">
        <v>93</v>
      </c>
      <c r="AN70" s="205">
        <v>22</v>
      </c>
      <c r="AO70" s="205">
        <v>609475.91661499289</v>
      </c>
      <c r="AP70" s="205">
        <v>27703.45075522695</v>
      </c>
      <c r="AQ70" s="205"/>
      <c r="AR70" s="205"/>
      <c r="AS70" s="203"/>
      <c r="AT70" s="203"/>
      <c r="AU70" s="203"/>
      <c r="AW70" s="215" t="s">
        <v>93</v>
      </c>
      <c r="AX70" s="215">
        <v>22</v>
      </c>
      <c r="AY70" s="215">
        <v>44938.724836114365</v>
      </c>
      <c r="AZ70" s="215">
        <v>2042.6693107324711</v>
      </c>
      <c r="BA70" s="215"/>
      <c r="BB70" s="215"/>
      <c r="BC70" s="213"/>
      <c r="BD70" s="213"/>
      <c r="BE70" s="213"/>
      <c r="BF70" s="81"/>
      <c r="BG70" s="215" t="s">
        <v>93</v>
      </c>
      <c r="BH70" s="215">
        <v>22</v>
      </c>
      <c r="BI70" s="215">
        <v>6368.6445833295302</v>
      </c>
      <c r="BJ70" s="215">
        <v>289.48384469679684</v>
      </c>
      <c r="BK70" s="215"/>
      <c r="BL70" s="215"/>
      <c r="BM70" s="213"/>
      <c r="BN70" s="213"/>
      <c r="BO70" s="213"/>
    </row>
    <row r="71" spans="1:67" ht="11.25" customHeight="1" thickBot="1" x14ac:dyDescent="0.25">
      <c r="A71" s="88"/>
      <c r="B71" s="122" t="s">
        <v>20</v>
      </c>
      <c r="C71" s="123">
        <v>2634</v>
      </c>
      <c r="D71" s="124">
        <v>10.02919708029197</v>
      </c>
      <c r="E71" s="125">
        <v>17</v>
      </c>
      <c r="F71" s="93">
        <v>3.7223894518166788E-2</v>
      </c>
      <c r="G71" s="94">
        <v>4.4399718835493483E-3</v>
      </c>
      <c r="H71" s="94">
        <v>0.46410854163611442</v>
      </c>
      <c r="I71" s="95">
        <v>0.46188855569433973</v>
      </c>
      <c r="J71" s="96">
        <v>44.777999999999999</v>
      </c>
      <c r="K71" s="94">
        <v>7.289312687063545E-3</v>
      </c>
      <c r="L71" s="94">
        <v>0.56890173248557774</v>
      </c>
      <c r="M71" s="95">
        <v>8.5712458398423674E-4</v>
      </c>
      <c r="N71" s="97">
        <v>51.322509681425359</v>
      </c>
      <c r="O71" s="97">
        <v>23.705279871362325</v>
      </c>
      <c r="P71" s="98">
        <v>872.48266458423109</v>
      </c>
      <c r="Q71" s="99">
        <v>2.8332133440562162</v>
      </c>
      <c r="R71" s="100">
        <v>51.322509681425359</v>
      </c>
      <c r="S71" s="100">
        <v>23.705279871362325</v>
      </c>
      <c r="T71" s="107">
        <v>145.40761927986867</v>
      </c>
      <c r="U71" s="100">
        <v>10.021778943713009</v>
      </c>
      <c r="V71" s="82">
        <v>0.56540039034924594</v>
      </c>
      <c r="W71" s="82">
        <v>1.2259396755652516E-5</v>
      </c>
      <c r="X71" s="102">
        <v>5.4940764134437915E-2</v>
      </c>
      <c r="Y71" s="103">
        <v>1.987075245117442</v>
      </c>
      <c r="Z71" s="103">
        <v>1.753108703522142E-2</v>
      </c>
      <c r="AA71" s="104"/>
      <c r="AB71" s="82"/>
      <c r="AC71" s="206" t="s">
        <v>94</v>
      </c>
      <c r="AD71" s="206">
        <v>24</v>
      </c>
      <c r="AE71" s="206">
        <v>71589394</v>
      </c>
      <c r="AF71" s="206"/>
      <c r="AG71" s="206"/>
      <c r="AH71" s="206"/>
      <c r="AI71" s="203"/>
      <c r="AJ71" s="203"/>
      <c r="AK71" s="203"/>
      <c r="AM71" s="206" t="s">
        <v>94</v>
      </c>
      <c r="AN71" s="206">
        <v>24</v>
      </c>
      <c r="AO71" s="206">
        <v>53657891.459654354</v>
      </c>
      <c r="AP71" s="206"/>
      <c r="AQ71" s="206"/>
      <c r="AR71" s="206"/>
      <c r="AS71" s="203"/>
      <c r="AT71" s="203"/>
      <c r="AU71" s="203"/>
      <c r="AW71" s="216" t="s">
        <v>94</v>
      </c>
      <c r="AX71" s="216">
        <v>24</v>
      </c>
      <c r="AY71" s="216">
        <v>3144397.7650133269</v>
      </c>
      <c r="AZ71" s="216"/>
      <c r="BA71" s="216"/>
      <c r="BB71" s="216"/>
      <c r="BC71" s="213"/>
      <c r="BD71" s="213"/>
      <c r="BE71" s="213"/>
      <c r="BF71" s="81"/>
      <c r="BG71" s="216" t="s">
        <v>94</v>
      </c>
      <c r="BH71" s="216">
        <v>24</v>
      </c>
      <c r="BI71" s="216">
        <v>2884640.3137941933</v>
      </c>
      <c r="BJ71" s="216"/>
      <c r="BK71" s="216"/>
      <c r="BL71" s="216"/>
      <c r="BM71" s="213"/>
      <c r="BN71" s="213"/>
      <c r="BO71" s="213"/>
    </row>
    <row r="72" spans="1:67" ht="11.25" customHeight="1" thickBot="1" x14ac:dyDescent="0.25">
      <c r="A72" s="88"/>
      <c r="B72" s="105" t="s">
        <v>15</v>
      </c>
      <c r="C72" s="90">
        <v>29769</v>
      </c>
      <c r="D72" s="91">
        <v>10.100456621004566</v>
      </c>
      <c r="E72" s="106">
        <v>8</v>
      </c>
      <c r="F72" s="93">
        <v>0.29289530387555712</v>
      </c>
      <c r="G72" s="94">
        <v>5.0179773349043486E-2</v>
      </c>
      <c r="H72" s="94">
        <v>0.51428831498515792</v>
      </c>
      <c r="I72" s="95">
        <v>0.4891984283106362</v>
      </c>
      <c r="J72" s="96">
        <v>238.15199999999999</v>
      </c>
      <c r="K72" s="94">
        <v>3.8768243223224738E-2</v>
      </c>
      <c r="L72" s="94">
        <v>0.60766997570880243</v>
      </c>
      <c r="M72" s="95">
        <v>-1.0554687169879451E-2</v>
      </c>
      <c r="N72" s="97">
        <v>172.5369525637914</v>
      </c>
      <c r="O72" s="97">
        <v>84.404806019713547</v>
      </c>
      <c r="P72" s="98">
        <v>1380.2956205103312</v>
      </c>
      <c r="Q72" s="99">
        <v>2.0794415416798357</v>
      </c>
      <c r="R72" s="100">
        <v>172.5369525637914</v>
      </c>
      <c r="S72" s="100">
        <v>84.404806019713547</v>
      </c>
      <c r="T72" s="107">
        <v>358.78050663599106</v>
      </c>
      <c r="U72" s="100">
        <v>9.8071167161704498</v>
      </c>
      <c r="V72" s="82">
        <v>0.6140437173508273</v>
      </c>
      <c r="W72" s="82">
        <v>4.0624582519281837E-5</v>
      </c>
      <c r="X72" s="102">
        <v>5.8684744483254489E-2</v>
      </c>
      <c r="Y72" s="103">
        <v>1.9738684440160101</v>
      </c>
      <c r="Z72" s="103">
        <v>0.19550825684065215</v>
      </c>
      <c r="AA72" s="104"/>
      <c r="AB72" s="82"/>
      <c r="AC72" s="203"/>
      <c r="AD72" s="203"/>
      <c r="AE72" s="203"/>
      <c r="AF72" s="203"/>
      <c r="AG72" s="203"/>
      <c r="AH72" s="203"/>
      <c r="AI72" s="203"/>
      <c r="AJ72" s="203"/>
      <c r="AK72" s="203"/>
      <c r="AM72" s="203"/>
      <c r="AN72" s="203"/>
      <c r="AO72" s="203"/>
      <c r="AP72" s="203"/>
      <c r="AQ72" s="203"/>
      <c r="AR72" s="203"/>
      <c r="AS72" s="203"/>
      <c r="AT72" s="203"/>
      <c r="AU72" s="203"/>
      <c r="AW72" s="213"/>
      <c r="AX72" s="213"/>
      <c r="AY72" s="213"/>
      <c r="AZ72" s="213"/>
      <c r="BA72" s="213"/>
      <c r="BB72" s="213"/>
      <c r="BC72" s="213"/>
      <c r="BD72" s="213"/>
      <c r="BE72" s="213"/>
      <c r="BF72" s="81"/>
      <c r="BG72" s="213"/>
      <c r="BH72" s="213"/>
      <c r="BI72" s="213"/>
      <c r="BJ72" s="213"/>
      <c r="BK72" s="213"/>
      <c r="BL72" s="213"/>
      <c r="BM72" s="213"/>
      <c r="BN72" s="213"/>
      <c r="BO72" s="213"/>
    </row>
    <row r="73" spans="1:67" ht="11.25" customHeight="1" x14ac:dyDescent="0.2">
      <c r="A73" s="88"/>
      <c r="B73" s="105" t="s">
        <v>22</v>
      </c>
      <c r="C73" s="90">
        <v>6520</v>
      </c>
      <c r="D73" s="91">
        <v>10.117117117117116</v>
      </c>
      <c r="E73" s="106">
        <v>16</v>
      </c>
      <c r="F73" s="93">
        <v>6.4149866682408963E-2</v>
      </c>
      <c r="G73" s="94">
        <v>1.0990363204533693E-2</v>
      </c>
      <c r="H73" s="94">
        <v>0.52527867818969165</v>
      </c>
      <c r="I73" s="95">
        <v>0.51978349658742484</v>
      </c>
      <c r="J73" s="96">
        <v>104.32</v>
      </c>
      <c r="K73" s="94">
        <v>1.6982024644121421E-2</v>
      </c>
      <c r="L73" s="94">
        <v>0.6246520003529239</v>
      </c>
      <c r="M73" s="95">
        <v>2.0551430977317486E-3</v>
      </c>
      <c r="N73" s="97">
        <v>80.746516952745395</v>
      </c>
      <c r="O73" s="97">
        <v>41.97070691895378</v>
      </c>
      <c r="P73" s="98">
        <v>1291.9442712439263</v>
      </c>
      <c r="Q73" s="99">
        <v>2.7725887222397811</v>
      </c>
      <c r="R73" s="100">
        <v>80.746516952745395</v>
      </c>
      <c r="S73" s="100">
        <v>41.97070691895378</v>
      </c>
      <c r="T73" s="107">
        <v>223.87688226332517</v>
      </c>
      <c r="U73" s="100">
        <v>9.5721641313266943</v>
      </c>
      <c r="V73" s="82">
        <v>0.6244379437869948</v>
      </c>
      <c r="W73" s="82">
        <v>4.5820213417358869E-8</v>
      </c>
      <c r="X73" s="102">
        <v>6.0324756030453536E-2</v>
      </c>
      <c r="Y73" s="103">
        <v>2.1504969158442679</v>
      </c>
      <c r="Z73" s="103">
        <v>5.0826440154881899E-2</v>
      </c>
      <c r="AA73" s="104"/>
      <c r="AB73" s="82"/>
      <c r="AC73" s="207"/>
      <c r="AD73" s="207" t="s">
        <v>95</v>
      </c>
      <c r="AE73" s="207" t="s">
        <v>84</v>
      </c>
      <c r="AF73" s="207" t="s">
        <v>96</v>
      </c>
      <c r="AG73" s="207" t="s">
        <v>97</v>
      </c>
      <c r="AH73" s="207" t="s">
        <v>98</v>
      </c>
      <c r="AI73" s="207" t="s">
        <v>99</v>
      </c>
      <c r="AJ73" s="207" t="s">
        <v>100</v>
      </c>
      <c r="AK73" s="207" t="s">
        <v>101</v>
      </c>
      <c r="AM73" s="207"/>
      <c r="AN73" s="207" t="s">
        <v>95</v>
      </c>
      <c r="AO73" s="207" t="s">
        <v>84</v>
      </c>
      <c r="AP73" s="207" t="s">
        <v>96</v>
      </c>
      <c r="AQ73" s="207" t="s">
        <v>97</v>
      </c>
      <c r="AR73" s="207" t="s">
        <v>98</v>
      </c>
      <c r="AS73" s="207" t="s">
        <v>99</v>
      </c>
      <c r="AT73" s="207" t="s">
        <v>100</v>
      </c>
      <c r="AU73" s="207" t="s">
        <v>101</v>
      </c>
      <c r="AW73" s="217"/>
      <c r="AX73" s="217" t="s">
        <v>95</v>
      </c>
      <c r="AY73" s="217" t="s">
        <v>84</v>
      </c>
      <c r="AZ73" s="217" t="s">
        <v>96</v>
      </c>
      <c r="BA73" s="217" t="s">
        <v>97</v>
      </c>
      <c r="BB73" s="217" t="s">
        <v>98</v>
      </c>
      <c r="BC73" s="217" t="s">
        <v>99</v>
      </c>
      <c r="BD73" s="217" t="s">
        <v>100</v>
      </c>
      <c r="BE73" s="217" t="s">
        <v>101</v>
      </c>
      <c r="BF73" s="81"/>
      <c r="BG73" s="217"/>
      <c r="BH73" s="217" t="s">
        <v>95</v>
      </c>
      <c r="BI73" s="217" t="s">
        <v>84</v>
      </c>
      <c r="BJ73" s="217" t="s">
        <v>96</v>
      </c>
      <c r="BK73" s="217" t="s">
        <v>97</v>
      </c>
      <c r="BL73" s="217" t="s">
        <v>98</v>
      </c>
      <c r="BM73" s="217" t="s">
        <v>99</v>
      </c>
      <c r="BN73" s="217" t="s">
        <v>100</v>
      </c>
      <c r="BO73" s="217" t="s">
        <v>101</v>
      </c>
    </row>
    <row r="74" spans="1:67" ht="11.25" customHeight="1" x14ac:dyDescent="0.2">
      <c r="A74" s="88"/>
      <c r="B74" s="105" t="s">
        <v>23</v>
      </c>
      <c r="C74" s="90">
        <v>38636</v>
      </c>
      <c r="D74" s="91">
        <v>10.148305084745763</v>
      </c>
      <c r="E74" s="106">
        <v>11</v>
      </c>
      <c r="F74" s="93">
        <v>0.38013715477631177</v>
      </c>
      <c r="G74" s="94">
        <v>6.5126330179503644E-2</v>
      </c>
      <c r="H74" s="94">
        <v>0.59040500836919529</v>
      </c>
      <c r="I74" s="95">
        <v>0.55784184327944342</v>
      </c>
      <c r="J74" s="96">
        <v>424.99599999999998</v>
      </c>
      <c r="K74" s="94">
        <v>6.9184169340999108E-2</v>
      </c>
      <c r="L74" s="94">
        <v>0.69383616969392303</v>
      </c>
      <c r="M74" s="95">
        <v>-4.3403233991801682E-3</v>
      </c>
      <c r="N74" s="97">
        <v>196.56042327996752</v>
      </c>
      <c r="O74" s="97">
        <v>109.6496288382847</v>
      </c>
      <c r="P74" s="98">
        <v>2162.1646560796426</v>
      </c>
      <c r="Q74" s="99">
        <v>2.3978952727983707</v>
      </c>
      <c r="R74" s="100">
        <v>196.56042327996752</v>
      </c>
      <c r="S74" s="100">
        <v>109.6496288382847</v>
      </c>
      <c r="T74" s="107">
        <v>471.33130980228094</v>
      </c>
      <c r="U74" s="100">
        <v>9.2876468173046351</v>
      </c>
      <c r="V74" s="82">
        <v>0.68420853963943762</v>
      </c>
      <c r="W74" s="82">
        <v>9.2691260466030821E-5</v>
      </c>
      <c r="X74" s="102">
        <v>6.7006105220574347E-2</v>
      </c>
      <c r="Y74" s="103">
        <v>2.1388141112789132</v>
      </c>
      <c r="Z74" s="103">
        <v>0.29792207783516472</v>
      </c>
      <c r="AA74" s="104"/>
      <c r="AB74" s="82"/>
      <c r="AC74" s="205" t="s">
        <v>102</v>
      </c>
      <c r="AD74" s="205">
        <v>0</v>
      </c>
      <c r="AE74" s="205" t="e">
        <v>#N/A</v>
      </c>
      <c r="AF74" s="205" t="e">
        <v>#N/A</v>
      </c>
      <c r="AG74" s="205" t="e">
        <v>#N/A</v>
      </c>
      <c r="AH74" s="205" t="e">
        <v>#N/A</v>
      </c>
      <c r="AI74" s="205" t="e">
        <v>#N/A</v>
      </c>
      <c r="AJ74" s="205" t="e">
        <v>#N/A</v>
      </c>
      <c r="AK74" s="205" t="e">
        <v>#N/A</v>
      </c>
      <c r="AM74" s="205" t="s">
        <v>102</v>
      </c>
      <c r="AN74" s="205">
        <v>0</v>
      </c>
      <c r="AO74" s="205" t="e">
        <v>#N/A</v>
      </c>
      <c r="AP74" s="205" t="e">
        <v>#N/A</v>
      </c>
      <c r="AQ74" s="205" t="e">
        <v>#N/A</v>
      </c>
      <c r="AR74" s="205" t="e">
        <v>#N/A</v>
      </c>
      <c r="AS74" s="205" t="e">
        <v>#N/A</v>
      </c>
      <c r="AT74" s="205" t="e">
        <v>#N/A</v>
      </c>
      <c r="AU74" s="205" t="e">
        <v>#N/A</v>
      </c>
      <c r="AW74" s="215" t="s">
        <v>102</v>
      </c>
      <c r="AX74" s="215">
        <v>0</v>
      </c>
      <c r="AY74" s="215" t="e">
        <v>#N/A</v>
      </c>
      <c r="AZ74" s="215" t="e">
        <v>#N/A</v>
      </c>
      <c r="BA74" s="215" t="e">
        <v>#N/A</v>
      </c>
      <c r="BB74" s="215" t="e">
        <v>#N/A</v>
      </c>
      <c r="BC74" s="215" t="e">
        <v>#N/A</v>
      </c>
      <c r="BD74" s="215" t="e">
        <v>#N/A</v>
      </c>
      <c r="BE74" s="215" t="e">
        <v>#N/A</v>
      </c>
      <c r="BF74" s="81"/>
      <c r="BG74" s="215" t="s">
        <v>102</v>
      </c>
      <c r="BH74" s="215">
        <v>0</v>
      </c>
      <c r="BI74" s="215" t="e">
        <v>#N/A</v>
      </c>
      <c r="BJ74" s="215" t="e">
        <v>#N/A</v>
      </c>
      <c r="BK74" s="215" t="e">
        <v>#N/A</v>
      </c>
      <c r="BL74" s="215" t="e">
        <v>#N/A</v>
      </c>
      <c r="BM74" s="215" t="e">
        <v>#N/A</v>
      </c>
      <c r="BN74" s="215" t="e">
        <v>#N/A</v>
      </c>
      <c r="BO74" s="215" t="e">
        <v>#N/A</v>
      </c>
    </row>
    <row r="75" spans="1:67" ht="11.25" customHeight="1" x14ac:dyDescent="0.2">
      <c r="A75" s="88"/>
      <c r="B75" s="105" t="s">
        <v>27</v>
      </c>
      <c r="C75" s="90">
        <v>4101</v>
      </c>
      <c r="D75" s="91">
        <v>10.165384615384616</v>
      </c>
      <c r="E75" s="106">
        <v>18</v>
      </c>
      <c r="F75" s="93">
        <v>4.0349479028306622E-2</v>
      </c>
      <c r="G75" s="94">
        <v>6.9128036045694287E-3</v>
      </c>
      <c r="H75" s="94">
        <v>0.59731781197376477</v>
      </c>
      <c r="I75" s="95">
        <v>0.59386141017148009</v>
      </c>
      <c r="J75" s="96">
        <v>73.817999999999998</v>
      </c>
      <c r="K75" s="94">
        <v>1.2016670774345812E-2</v>
      </c>
      <c r="L75" s="94">
        <v>0.70585284046826879</v>
      </c>
      <c r="M75" s="95">
        <v>2.2983494342566635E-3</v>
      </c>
      <c r="N75" s="97">
        <v>64.03905058634146</v>
      </c>
      <c r="O75" s="97">
        <v>38.030320887247491</v>
      </c>
      <c r="P75" s="98">
        <v>1152.7029105541462</v>
      </c>
      <c r="Q75" s="99">
        <v>2.8903717578961645</v>
      </c>
      <c r="R75" s="100">
        <v>64.03905058634146</v>
      </c>
      <c r="S75" s="100">
        <v>38.030320887247491</v>
      </c>
      <c r="T75" s="107">
        <v>185.09666321724518</v>
      </c>
      <c r="U75" s="100">
        <v>9.0261646309936268</v>
      </c>
      <c r="V75" s="82">
        <v>0.69037543839492599</v>
      </c>
      <c r="W75" s="82">
        <v>2.3954997493991616E-4</v>
      </c>
      <c r="X75" s="102">
        <v>6.816659575346487E-2</v>
      </c>
      <c r="Y75" s="103">
        <v>2.4255643837709364</v>
      </c>
      <c r="Z75" s="103">
        <v>4.0670530048755336E-2</v>
      </c>
      <c r="AA75" s="104"/>
      <c r="AB75" s="82"/>
      <c r="AC75" s="205" t="s">
        <v>103</v>
      </c>
      <c r="AD75" s="205">
        <v>14.496049858126382</v>
      </c>
      <c r="AE75" s="205">
        <v>1.2092573984809367</v>
      </c>
      <c r="AF75" s="205">
        <v>11.987563504954569</v>
      </c>
      <c r="AG75" s="205">
        <v>4.0555523432964299E-11</v>
      </c>
      <c r="AH75" s="205">
        <v>11.988203507253081</v>
      </c>
      <c r="AI75" s="205">
        <v>17.003896208999684</v>
      </c>
      <c r="AJ75" s="205">
        <v>11.988203507253081</v>
      </c>
      <c r="AK75" s="205">
        <v>17.003896208999684</v>
      </c>
      <c r="AM75" s="205" t="s">
        <v>103</v>
      </c>
      <c r="AN75" s="205">
        <v>11.490376807356048</v>
      </c>
      <c r="AO75" s="205">
        <v>0.44747387942248174</v>
      </c>
      <c r="AP75" s="205">
        <v>25.678318524839362</v>
      </c>
      <c r="AQ75" s="205">
        <v>6.7875692274023005E-18</v>
      </c>
      <c r="AR75" s="205">
        <v>10.562372780231231</v>
      </c>
      <c r="AS75" s="205">
        <v>12.418380834480866</v>
      </c>
      <c r="AT75" s="205">
        <v>10.562372780231231</v>
      </c>
      <c r="AU75" s="205">
        <v>12.418380834480866</v>
      </c>
      <c r="AW75" s="215" t="s">
        <v>103</v>
      </c>
      <c r="AX75" s="215">
        <v>2.6709633630133234</v>
      </c>
      <c r="AY75" s="215">
        <v>0.11853135996208858</v>
      </c>
      <c r="AZ75" s="215">
        <v>22.533811844119668</v>
      </c>
      <c r="BA75" s="215">
        <v>1.0861477750489946E-16</v>
      </c>
      <c r="BB75" s="215">
        <v>2.4251443678859101</v>
      </c>
      <c r="BC75" s="215">
        <v>2.9167823581407366</v>
      </c>
      <c r="BD75" s="215">
        <v>2.4251443678859101</v>
      </c>
      <c r="BE75" s="215">
        <v>2.9167823581407366</v>
      </c>
      <c r="BF75" s="81"/>
      <c r="BG75" s="215" t="s">
        <v>103</v>
      </c>
      <c r="BH75" s="215">
        <v>2.4492944494180597</v>
      </c>
      <c r="BI75" s="215">
        <v>4.5741765271123884E-2</v>
      </c>
      <c r="BJ75" s="215">
        <v>53.546128683500193</v>
      </c>
      <c r="BK75" s="215">
        <v>8.4223280571714827E-25</v>
      </c>
      <c r="BL75" s="215">
        <v>2.3544318343438881</v>
      </c>
      <c r="BM75" s="215">
        <v>2.5441570644922313</v>
      </c>
      <c r="BN75" s="215">
        <v>2.3544318343438881</v>
      </c>
      <c r="BO75" s="215">
        <v>2.5441570644922313</v>
      </c>
    </row>
    <row r="76" spans="1:67" ht="11.25" customHeight="1" thickBot="1" x14ac:dyDescent="0.25">
      <c r="A76" s="88"/>
      <c r="B76" s="122" t="s">
        <v>17</v>
      </c>
      <c r="C76" s="123">
        <v>22611</v>
      </c>
      <c r="D76" s="124">
        <v>10.204013377926421</v>
      </c>
      <c r="E76" s="125">
        <v>10</v>
      </c>
      <c r="F76" s="93">
        <v>0.22246819563741552</v>
      </c>
      <c r="G76" s="94">
        <v>3.8113972763452658E-2</v>
      </c>
      <c r="H76" s="94">
        <v>0.6354317847372174</v>
      </c>
      <c r="I76" s="95">
        <v>0.61637479835549103</v>
      </c>
      <c r="J76" s="96">
        <v>226.11</v>
      </c>
      <c r="K76" s="94">
        <v>3.6807952380006663E-2</v>
      </c>
      <c r="L76" s="94">
        <v>0.74266079284827546</v>
      </c>
      <c r="M76" s="95">
        <v>-4.9168103577531541E-3</v>
      </c>
      <c r="N76" s="97">
        <v>150.36954478883015</v>
      </c>
      <c r="O76" s="97">
        <v>92.683997848022159</v>
      </c>
      <c r="P76" s="98">
        <v>1503.6954478883015</v>
      </c>
      <c r="Q76" s="99">
        <v>2.3025850929940459</v>
      </c>
      <c r="R76" s="100">
        <v>150.36954478883015</v>
      </c>
      <c r="S76" s="100">
        <v>92.683997848022159</v>
      </c>
      <c r="T76" s="107">
        <v>346.23867227106081</v>
      </c>
      <c r="U76" s="100">
        <v>8.8664817699909708</v>
      </c>
      <c r="V76" s="82">
        <v>0.72379045773156714</v>
      </c>
      <c r="W76" s="82">
        <v>3.5608954741687542E-4</v>
      </c>
      <c r="X76" s="102">
        <v>7.1721264186528272E-2</v>
      </c>
      <c r="Y76" s="103">
        <v>2.2151166232840804</v>
      </c>
      <c r="Z76" s="103">
        <v>0.18701541778641978</v>
      </c>
      <c r="AA76" s="104"/>
      <c r="AB76" s="82"/>
      <c r="AC76" s="206" t="s">
        <v>104</v>
      </c>
      <c r="AD76" s="206">
        <v>-8.2824593809455394</v>
      </c>
      <c r="AE76" s="206">
        <v>2.1013633086493249</v>
      </c>
      <c r="AF76" s="206">
        <v>-3.9414694959479348</v>
      </c>
      <c r="AG76" s="206">
        <v>6.9558128938896062E-4</v>
      </c>
      <c r="AH76" s="206">
        <v>-12.64042015263507</v>
      </c>
      <c r="AI76" s="206">
        <v>-3.9244986092560099</v>
      </c>
      <c r="AJ76" s="206">
        <v>-12.64042015263507</v>
      </c>
      <c r="AK76" s="206">
        <v>-3.9244986092560099</v>
      </c>
      <c r="AM76" s="206" t="s">
        <v>104</v>
      </c>
      <c r="AN76" s="206">
        <v>-3.7363959417486763</v>
      </c>
      <c r="AO76" s="206">
        <v>0.77792531341228366</v>
      </c>
      <c r="AP76" s="206">
        <v>-4.8030265596569768</v>
      </c>
      <c r="AQ76" s="206">
        <v>8.4975305807554103E-5</v>
      </c>
      <c r="AR76" s="206">
        <v>-5.3497142980752095</v>
      </c>
      <c r="AS76" s="206">
        <v>-2.1230775854221431</v>
      </c>
      <c r="AT76" s="206">
        <v>-5.3497142980752095</v>
      </c>
      <c r="AU76" s="206">
        <v>-2.1230775854221431</v>
      </c>
      <c r="AW76" s="216" t="s">
        <v>104</v>
      </c>
      <c r="AX76" s="216">
        <v>-0.79283788114564879</v>
      </c>
      <c r="AY76" s="216">
        <v>0.20597554421542386</v>
      </c>
      <c r="AZ76" s="216">
        <v>-3.8491845435613592</v>
      </c>
      <c r="BA76" s="216">
        <v>8.7063893831163777E-4</v>
      </c>
      <c r="BB76" s="216">
        <v>-1.2200050149408912</v>
      </c>
      <c r="BC76" s="216">
        <v>-0.36567074735040639</v>
      </c>
      <c r="BD76" s="216">
        <v>-1.2200050149408912</v>
      </c>
      <c r="BE76" s="216">
        <v>-0.36567074735040639</v>
      </c>
      <c r="BF76" s="81"/>
      <c r="BG76" s="216" t="s">
        <v>104</v>
      </c>
      <c r="BH76" s="216">
        <v>-0.3942873610315889</v>
      </c>
      <c r="BI76" s="216">
        <v>7.9521238492166565E-2</v>
      </c>
      <c r="BJ76" s="216">
        <v>-4.9582648422965541</v>
      </c>
      <c r="BK76" s="216">
        <v>5.8289581869424317E-5</v>
      </c>
      <c r="BL76" s="216">
        <v>-0.55920431586686603</v>
      </c>
      <c r="BM76" s="216">
        <v>-0.22937040619631172</v>
      </c>
      <c r="BN76" s="216">
        <v>-0.55920431586686603</v>
      </c>
      <c r="BO76" s="216">
        <v>-0.22937040619631172</v>
      </c>
    </row>
    <row r="77" spans="1:67" ht="11.25" customHeight="1" x14ac:dyDescent="0.2">
      <c r="A77" s="88"/>
      <c r="B77" s="105" t="s">
        <v>26</v>
      </c>
      <c r="C77" s="90">
        <v>5841</v>
      </c>
      <c r="D77" s="91">
        <v>10.424749163879598</v>
      </c>
      <c r="E77" s="106">
        <v>7</v>
      </c>
      <c r="F77" s="93">
        <v>2.7006782905413841E-2</v>
      </c>
      <c r="G77" s="94">
        <v>9.845814643816151E-3</v>
      </c>
      <c r="H77" s="94">
        <v>0.64527759938103357</v>
      </c>
      <c r="I77" s="95">
        <v>0.64035469205912543</v>
      </c>
      <c r="J77" s="96">
        <v>40.887</v>
      </c>
      <c r="K77" s="94">
        <v>6.6559053069803736E-3</v>
      </c>
      <c r="L77" s="94">
        <v>0.74931669815525581</v>
      </c>
      <c r="M77" s="95">
        <v>-3.0827267213572318E-3</v>
      </c>
      <c r="N77" s="97">
        <v>76.426435217141986</v>
      </c>
      <c r="O77" s="97">
        <v>48.940026388649656</v>
      </c>
      <c r="P77" s="98">
        <v>534.98504651999394</v>
      </c>
      <c r="Q77" s="99">
        <v>1.9459101490553132</v>
      </c>
      <c r="R77" s="100">
        <v>76.426435217141986</v>
      </c>
      <c r="S77" s="100">
        <v>48.940026388649656</v>
      </c>
      <c r="T77" s="107">
        <v>148.71897594515499</v>
      </c>
      <c r="U77" s="100">
        <v>8.6995030712272907</v>
      </c>
      <c r="V77" s="82">
        <v>0.7322643508590656</v>
      </c>
      <c r="W77" s="82">
        <v>2.9078254830988546E-4</v>
      </c>
      <c r="X77" s="102">
        <v>7.2364047469986162E-2</v>
      </c>
      <c r="Y77" s="103">
        <v>2.1368392985733222</v>
      </c>
      <c r="Z77" s="103">
        <v>4.4956798870762975E-2</v>
      </c>
      <c r="AA77" s="104"/>
      <c r="AB77" s="82"/>
      <c r="AC77" s="203"/>
      <c r="AD77" s="203"/>
      <c r="AE77" s="203"/>
      <c r="AF77" s="203"/>
      <c r="AG77" s="203"/>
      <c r="AH77" s="203"/>
      <c r="AI77" s="203"/>
      <c r="AJ77" s="203"/>
      <c r="AK77" s="203"/>
      <c r="AM77" s="203"/>
      <c r="AN77" s="203"/>
      <c r="AO77" s="203"/>
      <c r="AP77" s="203"/>
      <c r="AQ77" s="203"/>
      <c r="AR77" s="203"/>
      <c r="AS77" s="203"/>
      <c r="AT77" s="203"/>
      <c r="AU77" s="203"/>
      <c r="AW77" s="213"/>
      <c r="AX77" s="213"/>
      <c r="AY77" s="213"/>
      <c r="AZ77" s="213"/>
      <c r="BA77" s="213"/>
      <c r="BB77" s="213"/>
      <c r="BC77" s="213"/>
      <c r="BD77" s="213"/>
      <c r="BE77" s="213"/>
      <c r="BG77" s="213"/>
      <c r="BH77" s="213"/>
      <c r="BI77" s="213"/>
      <c r="BJ77" s="213"/>
      <c r="BK77" s="213"/>
      <c r="BL77" s="213"/>
      <c r="BM77" s="213"/>
      <c r="BN77" s="213"/>
      <c r="BO77" s="213"/>
    </row>
    <row r="78" spans="1:67" ht="11.25" customHeight="1" x14ac:dyDescent="0.2">
      <c r="A78" s="88"/>
      <c r="B78" s="105" t="s">
        <v>14</v>
      </c>
      <c r="C78" s="90">
        <v>13861</v>
      </c>
      <c r="D78" s="91">
        <v>10.594095940959409</v>
      </c>
      <c r="E78" s="106">
        <v>8</v>
      </c>
      <c r="F78" s="93">
        <v>6.408851529737053E-2</v>
      </c>
      <c r="G78" s="94">
        <v>2.3364635640803915E-2</v>
      </c>
      <c r="H78" s="94">
        <v>0.66864223502183751</v>
      </c>
      <c r="I78" s="95">
        <v>0.65695991720143554</v>
      </c>
      <c r="J78" s="96">
        <v>110.88800000000001</v>
      </c>
      <c r="K78" s="94">
        <v>1.8051214999399313E-2</v>
      </c>
      <c r="L78" s="94">
        <v>0.76736791315465513</v>
      </c>
      <c r="M78" s="95">
        <v>-5.8594669512445074E-3</v>
      </c>
      <c r="N78" s="97">
        <v>117.73274820541648</v>
      </c>
      <c r="O78" s="97">
        <v>77.345696512927873</v>
      </c>
      <c r="P78" s="98">
        <v>941.86198564333188</v>
      </c>
      <c r="Q78" s="99">
        <v>2.0794415416798357</v>
      </c>
      <c r="R78" s="100">
        <v>117.73274820541648</v>
      </c>
      <c r="S78" s="100">
        <v>77.345696512927873</v>
      </c>
      <c r="T78" s="107">
        <v>244.81836743447516</v>
      </c>
      <c r="U78" s="100">
        <v>8.5857225432510642</v>
      </c>
      <c r="V78" s="82">
        <v>0.75212042432535553</v>
      </c>
      <c r="W78" s="82">
        <v>2.3248591559961622E-4</v>
      </c>
      <c r="X78" s="102">
        <v>7.4107314345425265E-2</v>
      </c>
      <c r="Y78" s="103">
        <v>2.2002432995117789</v>
      </c>
      <c r="Z78" s="103">
        <v>0.11310985014410735</v>
      </c>
      <c r="AA78" s="104"/>
      <c r="AB78" s="82"/>
      <c r="AC78" s="203"/>
      <c r="AD78" s="203"/>
      <c r="AE78" s="203"/>
      <c r="AF78" s="203"/>
      <c r="AG78" s="203"/>
      <c r="AH78" s="203"/>
      <c r="AI78" s="203"/>
      <c r="AJ78" s="203"/>
      <c r="AK78" s="203"/>
      <c r="AM78" s="203"/>
      <c r="AN78" s="203"/>
      <c r="AO78" s="203"/>
      <c r="AP78" s="203"/>
      <c r="AQ78" s="203"/>
      <c r="AR78" s="203"/>
      <c r="AS78" s="203"/>
      <c r="AT78" s="203"/>
      <c r="AU78" s="203"/>
      <c r="AW78" s="213"/>
      <c r="AX78" s="213"/>
      <c r="AY78" s="213"/>
      <c r="AZ78" s="213"/>
      <c r="BA78" s="213"/>
      <c r="BB78" s="213"/>
      <c r="BC78" s="213"/>
      <c r="BD78" s="213"/>
      <c r="BE78" s="213"/>
      <c r="BG78" s="213"/>
      <c r="BH78" s="213"/>
      <c r="BI78" s="213"/>
      <c r="BJ78" s="213"/>
      <c r="BK78" s="213"/>
      <c r="BL78" s="213"/>
      <c r="BM78" s="213"/>
      <c r="BN78" s="213"/>
      <c r="BO78" s="213"/>
    </row>
    <row r="79" spans="1:67" ht="11.25" customHeight="1" x14ac:dyDescent="0.2">
      <c r="A79" s="88"/>
      <c r="B79" s="105" t="s">
        <v>18</v>
      </c>
      <c r="C79" s="90">
        <v>172809</v>
      </c>
      <c r="D79" s="91">
        <v>10.663817663817664</v>
      </c>
      <c r="E79" s="106">
        <v>7</v>
      </c>
      <c r="F79" s="93">
        <v>0.79900961258374603</v>
      </c>
      <c r="G79" s="94">
        <v>0.29129350843746366</v>
      </c>
      <c r="H79" s="94">
        <v>0.95993574345930122</v>
      </c>
      <c r="I79" s="95">
        <v>0.81428898924056936</v>
      </c>
      <c r="J79" s="96">
        <v>1209.663</v>
      </c>
      <c r="K79" s="94">
        <v>0.1969183941438061</v>
      </c>
      <c r="L79" s="94">
        <v>0.96428630729846121</v>
      </c>
      <c r="M79" s="95">
        <v>-9.1861336507928826E-2</v>
      </c>
      <c r="N79" s="97">
        <v>415.70301899312688</v>
      </c>
      <c r="O79" s="97">
        <v>338.5023911601665</v>
      </c>
      <c r="P79" s="98">
        <v>2909.921132951888</v>
      </c>
      <c r="Q79" s="99">
        <v>1.9459101490553132</v>
      </c>
      <c r="R79" s="100">
        <v>415.70301899312688</v>
      </c>
      <c r="S79" s="100">
        <v>338.5023911601665</v>
      </c>
      <c r="T79" s="107">
        <v>808.92072365165927</v>
      </c>
      <c r="U79" s="100">
        <v>7.5788707133193141</v>
      </c>
      <c r="V79" s="82">
        <v>0.97302524171080673</v>
      </c>
      <c r="W79" s="82">
        <v>7.6368974663276789E-5</v>
      </c>
      <c r="X79" s="102">
        <v>9.3124389577590075E-2</v>
      </c>
      <c r="Y79" s="103">
        <v>2.3488568320065566</v>
      </c>
      <c r="Z79" s="103">
        <v>1.6071036931648257</v>
      </c>
      <c r="AA79" s="104"/>
      <c r="AB79" s="82"/>
      <c r="AC79" s="203"/>
      <c r="AD79" s="203"/>
      <c r="AE79" s="203"/>
      <c r="AF79" s="203"/>
      <c r="AG79" s="203"/>
      <c r="AH79" s="203"/>
      <c r="AI79" s="203"/>
      <c r="AJ79" s="203"/>
      <c r="AK79" s="203"/>
      <c r="AM79" s="203"/>
      <c r="AN79" s="203"/>
      <c r="AO79" s="203"/>
      <c r="AP79" s="203"/>
      <c r="AQ79" s="203"/>
      <c r="AR79" s="203"/>
      <c r="AS79" s="203"/>
      <c r="AT79" s="203"/>
      <c r="AU79" s="203"/>
      <c r="AW79" s="213"/>
      <c r="AX79" s="213"/>
      <c r="AY79" s="213"/>
      <c r="AZ79" s="213"/>
      <c r="BA79" s="213"/>
      <c r="BB79" s="213"/>
      <c r="BC79" s="213"/>
      <c r="BD79" s="213"/>
      <c r="BE79" s="213"/>
      <c r="BG79" s="213"/>
      <c r="BH79" s="213"/>
      <c r="BI79" s="213"/>
      <c r="BJ79" s="213"/>
      <c r="BK79" s="213"/>
      <c r="BL79" s="213"/>
      <c r="BM79" s="213"/>
      <c r="BN79" s="213"/>
      <c r="BO79" s="213"/>
    </row>
    <row r="80" spans="1:67" ht="11.25" customHeight="1" x14ac:dyDescent="0.2">
      <c r="A80" s="88"/>
      <c r="B80" s="105" t="s">
        <v>8</v>
      </c>
      <c r="C80" s="90">
        <v>21030</v>
      </c>
      <c r="D80" s="91">
        <v>10.735294117647058</v>
      </c>
      <c r="E80" s="106">
        <v>9</v>
      </c>
      <c r="F80" s="93">
        <v>9.7235515237262982E-2</v>
      </c>
      <c r="G80" s="94">
        <v>3.544897825020607E-2</v>
      </c>
      <c r="H80" s="94">
        <v>0.99538472170950731</v>
      </c>
      <c r="I80" s="95">
        <v>0.97766023258440427</v>
      </c>
      <c r="J80" s="96">
        <v>189.27</v>
      </c>
      <c r="K80" s="94">
        <v>3.0810849351925438E-2</v>
      </c>
      <c r="L80" s="94">
        <v>0.99509715665038667</v>
      </c>
      <c r="M80" s="95">
        <v>-4.606528755141559E-3</v>
      </c>
      <c r="N80" s="97">
        <v>145.01724035437994</v>
      </c>
      <c r="O80" s="97">
        <v>141.77758893361155</v>
      </c>
      <c r="P80" s="98">
        <v>1305.1551631894195</v>
      </c>
      <c r="Q80" s="99">
        <v>2.1972245773362196</v>
      </c>
      <c r="R80" s="100">
        <v>145.01724035437994</v>
      </c>
      <c r="S80" s="100">
        <v>141.77758893361155</v>
      </c>
      <c r="T80" s="107">
        <v>318.6354446441174</v>
      </c>
      <c r="U80" s="100">
        <v>6.6581208875931672</v>
      </c>
      <c r="V80" s="82">
        <v>0.99693005423880132</v>
      </c>
      <c r="W80" s="82">
        <v>3.3595135696162408E-6</v>
      </c>
      <c r="X80" s="102">
        <v>9.6099897491109657E-2</v>
      </c>
      <c r="Y80" s="103">
        <v>2.7583097580918547</v>
      </c>
      <c r="Z80" s="103">
        <v>0.26970549422909379</v>
      </c>
      <c r="AA80" s="104"/>
      <c r="AB80" s="82"/>
      <c r="AC80" s="108" t="s">
        <v>105</v>
      </c>
      <c r="AM80" s="108" t="s">
        <v>105</v>
      </c>
      <c r="AW80" s="109" t="s">
        <v>106</v>
      </c>
      <c r="BG80" s="109" t="s">
        <v>106</v>
      </c>
    </row>
    <row r="81" spans="1:67" ht="11.25" customHeight="1" x14ac:dyDescent="0.2">
      <c r="A81" s="88"/>
      <c r="B81" s="122" t="s">
        <v>21</v>
      </c>
      <c r="C81" s="123">
        <v>2738</v>
      </c>
      <c r="D81" s="124">
        <v>10.770491803278688</v>
      </c>
      <c r="E81" s="135">
        <v>11</v>
      </c>
      <c r="F81" s="136">
        <v>1.2659573976206659E-2</v>
      </c>
      <c r="G81" s="137">
        <v>4.6152782904928299E-3</v>
      </c>
      <c r="H81" s="137">
        <v>1.0000000000000002</v>
      </c>
      <c r="I81" s="138">
        <v>0.99769236085475377</v>
      </c>
      <c r="J81" s="139">
        <v>30.117999999999999</v>
      </c>
      <c r="K81" s="137">
        <v>4.9028433496131991E-3</v>
      </c>
      <c r="L81" s="137">
        <v>0.99999999999999989</v>
      </c>
      <c r="M81" s="138">
        <v>2.8756505912030939E-4</v>
      </c>
      <c r="N81" s="140">
        <v>52.32590180780452</v>
      </c>
      <c r="O81" s="140">
        <v>52.20515250848252</v>
      </c>
      <c r="P81" s="141">
        <v>575.58491988584967</v>
      </c>
      <c r="Q81" s="142">
        <v>2.3978952727983707</v>
      </c>
      <c r="R81" s="143">
        <v>52.32590180780452</v>
      </c>
      <c r="S81" s="143">
        <v>52.20515250848252</v>
      </c>
      <c r="T81" s="144">
        <v>125.47203258984618</v>
      </c>
      <c r="U81" s="143">
        <v>6.55321039098542</v>
      </c>
      <c r="V81" s="145">
        <v>1</v>
      </c>
      <c r="W81" s="145">
        <v>1.2325951644078309E-32</v>
      </c>
      <c r="X81" s="146">
        <v>9.6573381653097201E-2</v>
      </c>
      <c r="Y81" s="147">
        <v>3.0079844352762151</v>
      </c>
      <c r="Z81" s="147">
        <v>4.1758901188748615E-2</v>
      </c>
      <c r="AA81" s="104"/>
      <c r="AB81" s="82"/>
    </row>
    <row r="82" spans="1:67" ht="11.25" customHeight="1" x14ac:dyDescent="0.2">
      <c r="A82" s="88"/>
      <c r="C82" s="148">
        <v>593247</v>
      </c>
      <c r="D82" s="149">
        <v>9.2926881695578256</v>
      </c>
      <c r="E82" s="150">
        <v>10.354820167653608</v>
      </c>
      <c r="F82" s="95">
        <v>5</v>
      </c>
      <c r="G82" s="94">
        <v>1.0000000000000002</v>
      </c>
      <c r="H82" s="94"/>
      <c r="I82" s="95">
        <v>1.0000000000000002</v>
      </c>
      <c r="J82" s="96">
        <v>6142.9660000000003</v>
      </c>
      <c r="K82" s="151">
        <v>0.99999999999999989</v>
      </c>
      <c r="L82" s="151"/>
      <c r="N82" s="97"/>
      <c r="O82" s="97"/>
      <c r="P82" s="97"/>
      <c r="Q82" s="97"/>
      <c r="R82" s="97"/>
      <c r="S82" s="97"/>
      <c r="T82" s="97"/>
      <c r="U82" s="100" t="s">
        <v>121</v>
      </c>
      <c r="V82" s="82"/>
      <c r="W82" s="82"/>
      <c r="X82" s="97" t="s">
        <v>121</v>
      </c>
      <c r="Y82" s="97"/>
      <c r="Z82" s="95">
        <v>3.8360006005852787</v>
      </c>
      <c r="AA82" s="104"/>
      <c r="AB82" s="82"/>
      <c r="AD82" s="110" t="s">
        <v>107</v>
      </c>
      <c r="AE82" s="110" t="s">
        <v>108</v>
      </c>
      <c r="AF82" s="110" t="s">
        <v>109</v>
      </c>
      <c r="AN82" s="110" t="s">
        <v>107</v>
      </c>
      <c r="AO82" s="110" t="s">
        <v>108</v>
      </c>
      <c r="AP82" s="110" t="s">
        <v>109</v>
      </c>
      <c r="AW82" s="111" t="s">
        <v>110</v>
      </c>
      <c r="AX82" s="111" t="s">
        <v>111</v>
      </c>
      <c r="AY82" s="111" t="s">
        <v>112</v>
      </c>
      <c r="BB82" s="111" t="s">
        <v>113</v>
      </c>
      <c r="BE82" s="111" t="s">
        <v>114</v>
      </c>
      <c r="BG82" s="111" t="s">
        <v>110</v>
      </c>
      <c r="BH82" s="111" t="s">
        <v>111</v>
      </c>
      <c r="BI82" s="111" t="s">
        <v>112</v>
      </c>
      <c r="BL82" s="111" t="s">
        <v>113</v>
      </c>
      <c r="BO82" s="111" t="s">
        <v>114</v>
      </c>
    </row>
    <row r="83" spans="1:67" ht="11.25" customHeight="1" x14ac:dyDescent="0.2">
      <c r="A83" s="88"/>
      <c r="C83" s="148"/>
      <c r="D83" s="152"/>
      <c r="E83" s="97"/>
      <c r="F83" s="97"/>
      <c r="H83" s="151"/>
      <c r="I83" s="153" t="s">
        <v>121</v>
      </c>
      <c r="J83" s="154"/>
      <c r="K83" s="151"/>
      <c r="L83" s="155" t="s">
        <v>121</v>
      </c>
      <c r="O83" s="59"/>
      <c r="V83" s="156" t="s">
        <v>122</v>
      </c>
      <c r="W83" s="157">
        <v>1.1313095245214875E-2</v>
      </c>
      <c r="X83" s="158" t="s">
        <v>123</v>
      </c>
      <c r="Y83" s="159" t="s">
        <v>123</v>
      </c>
      <c r="Z83" s="95">
        <v>0.12864658699559228</v>
      </c>
      <c r="AA83" s="104"/>
      <c r="AB83" s="82"/>
      <c r="AD83" s="112">
        <v>0</v>
      </c>
      <c r="AE83" s="113">
        <v>0</v>
      </c>
      <c r="AF83" s="113">
        <v>0</v>
      </c>
      <c r="AN83" s="112">
        <v>0</v>
      </c>
      <c r="AO83" s="113">
        <v>0</v>
      </c>
      <c r="AP83" s="113">
        <v>0</v>
      </c>
      <c r="AW83" s="114" t="s">
        <v>115</v>
      </c>
      <c r="AX83" s="114" t="s">
        <v>116</v>
      </c>
      <c r="AY83" s="114" t="s">
        <v>117</v>
      </c>
      <c r="AZ83" s="115"/>
      <c r="BA83" s="114" t="s">
        <v>116</v>
      </c>
      <c r="BB83" s="114" t="s">
        <v>118</v>
      </c>
      <c r="BC83" s="115"/>
      <c r="BD83" s="114" t="s">
        <v>116</v>
      </c>
      <c r="BE83" s="114" t="s">
        <v>118</v>
      </c>
      <c r="BG83" s="114" t="s">
        <v>115</v>
      </c>
      <c r="BH83" s="114" t="s">
        <v>116</v>
      </c>
      <c r="BI83" s="114" t="s">
        <v>117</v>
      </c>
      <c r="BJ83" s="115"/>
      <c r="BK83" s="114" t="s">
        <v>116</v>
      </c>
      <c r="BL83" s="114" t="s">
        <v>118</v>
      </c>
      <c r="BM83" s="115"/>
      <c r="BN83" s="114" t="s">
        <v>116</v>
      </c>
      <c r="BO83" s="114" t="s">
        <v>118</v>
      </c>
    </row>
    <row r="84" spans="1:67" ht="11.25" customHeight="1" x14ac:dyDescent="0.2">
      <c r="A84" s="88"/>
      <c r="B84" s="160" t="s">
        <v>124</v>
      </c>
      <c r="C84" s="161">
        <v>0.2</v>
      </c>
      <c r="D84" s="218">
        <v>7.3959322033898305</v>
      </c>
      <c r="G84" s="61"/>
      <c r="H84" s="163" t="s">
        <v>125</v>
      </c>
      <c r="I84" s="97">
        <v>-5.4678552599984673</v>
      </c>
      <c r="L84" s="163" t="s">
        <v>126</v>
      </c>
      <c r="M84" s="95">
        <v>-0.12983086327159277</v>
      </c>
      <c r="N84" s="164"/>
      <c r="O84" s="164"/>
      <c r="P84" s="164"/>
      <c r="Q84" s="164"/>
      <c r="R84" s="164"/>
      <c r="S84" s="164"/>
      <c r="T84" s="164"/>
      <c r="U84" s="164"/>
      <c r="V84" s="165" t="s">
        <v>127</v>
      </c>
      <c r="W84" s="166">
        <v>-3.0525738579751782</v>
      </c>
      <c r="X84" s="167" t="s">
        <v>128</v>
      </c>
      <c r="Y84" s="168" t="s">
        <v>128</v>
      </c>
      <c r="Z84" s="95">
        <v>0.35867337090393575</v>
      </c>
      <c r="AA84" s="104"/>
      <c r="AB84" s="82"/>
      <c r="AD84" s="112">
        <v>0.01</v>
      </c>
      <c r="AE84" s="113">
        <v>1.4907911721671236E-2</v>
      </c>
      <c r="AF84" s="113">
        <v>-4.9079117216712358E-3</v>
      </c>
      <c r="AN84" s="112">
        <v>0.01</v>
      </c>
      <c r="AO84" s="113">
        <v>1.2007841736594086E-2</v>
      </c>
      <c r="AP84" s="113">
        <v>-2.0078417365940859E-3</v>
      </c>
      <c r="AW84" s="116">
        <v>0.01</v>
      </c>
      <c r="AX84" s="117">
        <v>14.339744019380589</v>
      </c>
      <c r="AY84" s="118"/>
      <c r="BA84" s="117">
        <v>11.16679137193475</v>
      </c>
      <c r="BD84" s="117">
        <v>18.414265270340977</v>
      </c>
      <c r="BG84" s="116">
        <v>0.01</v>
      </c>
      <c r="BH84" s="117">
        <v>11.534604173831269</v>
      </c>
      <c r="BI84" s="118"/>
      <c r="BK84" s="117">
        <v>10.473411328807861</v>
      </c>
      <c r="BN84" s="117">
        <v>12.703319794288058</v>
      </c>
    </row>
    <row r="85" spans="1:67" ht="11.25" customHeight="1" x14ac:dyDescent="0.2">
      <c r="A85" s="88"/>
      <c r="C85" s="161">
        <v>0.4</v>
      </c>
      <c r="D85" s="162">
        <v>9.1068767377201123</v>
      </c>
      <c r="G85" s="61"/>
      <c r="H85" s="169"/>
      <c r="I85" s="164"/>
      <c r="N85" s="170"/>
      <c r="O85" s="170"/>
      <c r="P85" s="170"/>
      <c r="Q85" s="170"/>
      <c r="R85" s="170"/>
      <c r="S85" s="170"/>
      <c r="T85" s="170"/>
      <c r="U85" s="170"/>
      <c r="V85" s="163"/>
      <c r="W85" s="126"/>
      <c r="X85" s="126"/>
      <c r="Y85" s="126"/>
      <c r="Z85" s="126"/>
      <c r="AA85" s="104"/>
      <c r="AB85" s="82"/>
      <c r="AD85" s="112">
        <v>0.02</v>
      </c>
      <c r="AE85" s="113">
        <v>2.9670659651766643E-2</v>
      </c>
      <c r="AF85" s="113">
        <v>-9.6706596517666422E-3</v>
      </c>
      <c r="AN85" s="112">
        <v>0.02</v>
      </c>
      <c r="AO85" s="113">
        <v>2.3967385190986221E-2</v>
      </c>
      <c r="AP85" s="113">
        <v>-3.9673851909862203E-3</v>
      </c>
      <c r="AW85" s="116">
        <v>0.1</v>
      </c>
      <c r="AX85" s="117">
        <v>13.352178764972425</v>
      </c>
      <c r="AY85" s="117">
        <v>-0.9875652544081639</v>
      </c>
      <c r="BA85" s="117">
        <v>10.005589295407118</v>
      </c>
      <c r="BB85" s="117">
        <v>-1.1612020765276316</v>
      </c>
      <c r="BD85" s="117">
        <v>17.8181087098605</v>
      </c>
      <c r="BE85" s="117">
        <v>-0.59615656048047683</v>
      </c>
      <c r="BG85" s="116">
        <v>0.1</v>
      </c>
      <c r="BH85" s="117">
        <v>11.132466102715499</v>
      </c>
      <c r="BI85" s="117">
        <v>-0.40213807111577005</v>
      </c>
      <c r="BK85" s="117">
        <v>9.9593459598357832</v>
      </c>
      <c r="BL85" s="117">
        <v>-0.51406536897207822</v>
      </c>
      <c r="BN85" s="117">
        <v>12.44376910169642</v>
      </c>
      <c r="BO85" s="117">
        <v>-0.25955069259163821</v>
      </c>
    </row>
    <row r="86" spans="1:67" ht="11.25" customHeight="1" x14ac:dyDescent="0.2">
      <c r="A86" s="88"/>
      <c r="C86" s="161">
        <v>0.6</v>
      </c>
      <c r="D86" s="162">
        <v>10.086204712862047</v>
      </c>
      <c r="G86" s="61"/>
      <c r="H86" s="169"/>
      <c r="I86" s="164"/>
      <c r="N86" s="170"/>
      <c r="O86" s="170"/>
      <c r="P86" s="170"/>
      <c r="Q86" s="170"/>
      <c r="R86" s="170"/>
      <c r="S86" s="170"/>
      <c r="T86" s="170"/>
      <c r="U86" s="170"/>
      <c r="V86" s="163"/>
      <c r="W86" s="126"/>
      <c r="X86" s="126"/>
      <c r="Y86" s="126"/>
      <c r="Z86" s="126"/>
      <c r="AA86" s="104"/>
      <c r="AB86" s="82"/>
      <c r="AD86" s="112">
        <v>0.03</v>
      </c>
      <c r="AE86" s="113">
        <v>4.4290277234055722E-2</v>
      </c>
      <c r="AF86" s="113">
        <v>-1.4290277234055723E-2</v>
      </c>
      <c r="AN86" s="112">
        <v>0.03</v>
      </c>
      <c r="AO86" s="113">
        <v>3.5878910498661272E-2</v>
      </c>
      <c r="AP86" s="113">
        <v>-5.8789104986612731E-3</v>
      </c>
      <c r="AW86" s="116">
        <v>0.2</v>
      </c>
      <c r="AX86" s="117">
        <v>12.334445391432027</v>
      </c>
      <c r="AY86" s="117">
        <v>-1.0177333735403984</v>
      </c>
      <c r="BA86" s="117">
        <v>8.8564265992902556</v>
      </c>
      <c r="BB86" s="117">
        <v>-1.1491626961168624</v>
      </c>
      <c r="BD86" s="117">
        <v>17.178321460532509</v>
      </c>
      <c r="BE86" s="117">
        <v>-0.63978724932799125</v>
      </c>
      <c r="BG86" s="116">
        <v>0.2</v>
      </c>
      <c r="BH86" s="117">
        <v>10.702067822241682</v>
      </c>
      <c r="BI86" s="117">
        <v>-0.4303982804738169</v>
      </c>
      <c r="BK86" s="117">
        <v>9.4177006945864008</v>
      </c>
      <c r="BL86" s="117">
        <v>-0.54164526524938239</v>
      </c>
      <c r="BN86" s="117">
        <v>12.161594362167277</v>
      </c>
      <c r="BO86" s="117">
        <v>-0.28217473952914318</v>
      </c>
    </row>
    <row r="87" spans="1:67" ht="11.25" customHeight="1" x14ac:dyDescent="0.2">
      <c r="A87" s="88"/>
      <c r="C87" s="161">
        <v>0.8</v>
      </c>
      <c r="D87" s="162">
        <v>10.292307692307691</v>
      </c>
      <c r="F87" s="59" t="s">
        <v>121</v>
      </c>
      <c r="G87" s="61"/>
      <c r="H87" s="169"/>
      <c r="I87" s="164"/>
      <c r="N87" s="170"/>
      <c r="O87" s="170"/>
      <c r="P87" s="170"/>
      <c r="Q87" s="170"/>
      <c r="R87" s="170"/>
      <c r="S87" s="170"/>
      <c r="T87" s="170"/>
      <c r="U87" s="170"/>
      <c r="V87" s="163"/>
      <c r="W87" s="126"/>
      <c r="X87" s="126"/>
      <c r="Y87" s="126"/>
      <c r="Z87" s="126"/>
      <c r="AA87" s="104"/>
      <c r="AB87" s="82"/>
      <c r="AD87" s="112">
        <v>0.04</v>
      </c>
      <c r="AE87" s="113">
        <v>5.8768761144950686E-2</v>
      </c>
      <c r="AF87" s="113">
        <v>-1.8768761144950685E-2</v>
      </c>
      <c r="AN87" s="112">
        <v>0.04</v>
      </c>
      <c r="AO87" s="113">
        <v>4.7742695692983873E-2</v>
      </c>
      <c r="AP87" s="113">
        <v>-7.7426956929838725E-3</v>
      </c>
      <c r="AW87" s="116">
        <v>0.3</v>
      </c>
      <c r="AX87" s="117">
        <v>11.39428596577309</v>
      </c>
      <c r="AY87" s="117">
        <v>-0.94015942565893695</v>
      </c>
      <c r="BA87" s="117">
        <v>7.839247623787708</v>
      </c>
      <c r="BB87" s="117">
        <v>-1.0171789755025475</v>
      </c>
      <c r="BD87" s="117">
        <v>16.561506779790104</v>
      </c>
      <c r="BE87" s="117">
        <v>-0.61681468074240442</v>
      </c>
      <c r="BG87" s="116">
        <v>0.3</v>
      </c>
      <c r="BH87" s="117">
        <v>10.288309401986226</v>
      </c>
      <c r="BI87" s="117">
        <v>-0.41375842025545673</v>
      </c>
      <c r="BK87" s="117">
        <v>8.9055131461941492</v>
      </c>
      <c r="BL87" s="117">
        <v>-0.51218754839225156</v>
      </c>
      <c r="BN87" s="117">
        <v>11.885818213208051</v>
      </c>
      <c r="BO87" s="117">
        <v>-0.27577614895922586</v>
      </c>
    </row>
    <row r="88" spans="1:67" ht="11.25" customHeight="1" x14ac:dyDescent="0.2">
      <c r="A88" s="88"/>
      <c r="F88" s="59" t="s">
        <v>121</v>
      </c>
      <c r="G88" s="61"/>
      <c r="H88" s="169"/>
      <c r="I88" s="164"/>
      <c r="N88" s="170"/>
      <c r="O88" s="170"/>
      <c r="P88" s="170"/>
      <c r="Q88" s="170"/>
      <c r="R88" s="170"/>
      <c r="S88" s="170"/>
      <c r="T88" s="170"/>
      <c r="U88" s="170"/>
      <c r="V88" s="163"/>
      <c r="W88" s="126"/>
      <c r="X88" s="126"/>
      <c r="Y88" s="126"/>
      <c r="Z88" s="126"/>
      <c r="AA88" s="104"/>
      <c r="AB88" s="82"/>
      <c r="AD88" s="112">
        <v>0.05</v>
      </c>
      <c r="AE88" s="113">
        <v>7.3108072102925567E-2</v>
      </c>
      <c r="AF88" s="113">
        <v>-2.3108072102925564E-2</v>
      </c>
      <c r="AN88" s="112">
        <v>0.05</v>
      </c>
      <c r="AO88" s="113">
        <v>5.9559016724449888E-2</v>
      </c>
      <c r="AP88" s="113">
        <v>-9.5590167244498855E-3</v>
      </c>
      <c r="AW88" s="116">
        <v>0.4</v>
      </c>
      <c r="AX88" s="117">
        <v>10.525787625603197</v>
      </c>
      <c r="AY88" s="117">
        <v>-0.86849834016989291</v>
      </c>
      <c r="BA88" s="117">
        <v>6.9388937646687054</v>
      </c>
      <c r="BB88" s="117">
        <v>-0.90035385911900256</v>
      </c>
      <c r="BD88" s="117">
        <v>15.966839801385989</v>
      </c>
      <c r="BE88" s="117">
        <v>-0.5946669784041152</v>
      </c>
      <c r="BG88" s="116">
        <v>0.4</v>
      </c>
      <c r="BH88" s="117">
        <v>9.8905475193322694</v>
      </c>
      <c r="BI88" s="117">
        <v>-0.39776188265395618</v>
      </c>
      <c r="BK88" s="117">
        <v>8.4211812382852358</v>
      </c>
      <c r="BL88" s="117">
        <v>-0.48433190790891345</v>
      </c>
      <c r="BN88" s="117">
        <v>11.616295560465684</v>
      </c>
      <c r="BO88" s="117">
        <v>-0.26952265274236709</v>
      </c>
    </row>
    <row r="89" spans="1:67" ht="11.25" customHeight="1" x14ac:dyDescent="0.2">
      <c r="A89" s="88"/>
      <c r="B89" s="171" t="s">
        <v>129</v>
      </c>
      <c r="C89" s="172" t="s">
        <v>0</v>
      </c>
      <c r="D89" s="172" t="s">
        <v>2</v>
      </c>
      <c r="E89" s="172" t="s">
        <v>4</v>
      </c>
      <c r="G89" s="172" t="s">
        <v>130</v>
      </c>
      <c r="H89" s="169"/>
      <c r="N89" s="170"/>
      <c r="O89" s="170"/>
      <c r="P89" s="170"/>
      <c r="Q89" s="170"/>
      <c r="R89" s="170"/>
      <c r="S89" s="170"/>
      <c r="T89" s="170"/>
      <c r="U89" s="170"/>
      <c r="V89" s="163"/>
      <c r="W89" s="126"/>
      <c r="X89" s="126"/>
      <c r="Y89" s="126"/>
      <c r="Z89" s="126"/>
      <c r="AA89" s="104"/>
      <c r="AB89" s="82"/>
      <c r="AD89" s="112">
        <v>0.06</v>
      </c>
      <c r="AE89" s="113">
        <v>8.7310135657016272E-2</v>
      </c>
      <c r="AF89" s="113">
        <v>-2.7310135657016274E-2</v>
      </c>
      <c r="AN89" s="112">
        <v>0.06</v>
      </c>
      <c r="AO89" s="113">
        <v>7.1328147479725559E-2</v>
      </c>
      <c r="AP89" s="113">
        <v>-1.1328147479725562E-2</v>
      </c>
      <c r="AW89" s="116">
        <v>0.5</v>
      </c>
      <c r="AX89" s="117">
        <v>9.723488200323068</v>
      </c>
      <c r="AY89" s="117">
        <v>-0.80229942528012899</v>
      </c>
      <c r="BA89" s="117">
        <v>6.1419474148584614</v>
      </c>
      <c r="BB89" s="117">
        <v>-0.79694634981024404</v>
      </c>
      <c r="BD89" s="117">
        <v>15.393525277194302</v>
      </c>
      <c r="BE89" s="117">
        <v>-0.57331452419168727</v>
      </c>
      <c r="BG89" s="116">
        <v>0.5</v>
      </c>
      <c r="BH89" s="117">
        <v>9.5081637235058611</v>
      </c>
      <c r="BI89" s="117">
        <v>-0.38238379582640825</v>
      </c>
      <c r="BK89" s="117">
        <v>7.9631900244124578</v>
      </c>
      <c r="BL89" s="117">
        <v>-0.45799121387277797</v>
      </c>
      <c r="BN89" s="117">
        <v>11.352884599744701</v>
      </c>
      <c r="BO89" s="117">
        <v>-0.26341096072098225</v>
      </c>
    </row>
    <row r="90" spans="1:67" ht="11.25" customHeight="1" x14ac:dyDescent="0.2">
      <c r="A90" s="88"/>
      <c r="B90" s="173" t="s">
        <v>156</v>
      </c>
      <c r="C90" s="174">
        <v>94021</v>
      </c>
      <c r="D90" s="175">
        <v>6.1379359233625141</v>
      </c>
      <c r="E90" s="175">
        <v>11.771359589878857</v>
      </c>
      <c r="G90" s="175">
        <v>1.5</v>
      </c>
      <c r="H90" s="169"/>
      <c r="N90" s="170"/>
      <c r="O90" s="170"/>
      <c r="P90" s="170"/>
      <c r="Q90" s="170"/>
      <c r="R90" s="170"/>
      <c r="S90" s="170"/>
      <c r="T90" s="170"/>
      <c r="U90" s="170"/>
      <c r="V90" s="163"/>
      <c r="W90" s="126"/>
      <c r="X90" s="126"/>
      <c r="Y90" s="126"/>
      <c r="Z90" s="126"/>
      <c r="AA90" s="104"/>
      <c r="AB90" s="82"/>
      <c r="AD90" s="112">
        <v>7.0000000000000007E-2</v>
      </c>
      <c r="AE90" s="113">
        <v>0.10137684295502361</v>
      </c>
      <c r="AF90" s="113">
        <v>-3.1376842955023604E-2</v>
      </c>
      <c r="AN90" s="112">
        <v>7.0000000000000007E-2</v>
      </c>
      <c r="AO90" s="113">
        <v>8.305035980048707E-2</v>
      </c>
      <c r="AP90" s="113">
        <v>-1.3050359800487063E-2</v>
      </c>
      <c r="AW90" s="116">
        <v>0.6</v>
      </c>
      <c r="AX90" s="117">
        <v>8.9823418583750705</v>
      </c>
      <c r="AY90" s="117">
        <v>-0.74114634194799756</v>
      </c>
      <c r="BA90" s="117">
        <v>5.436532007301544</v>
      </c>
      <c r="BB90" s="117">
        <v>-0.70541540755691745</v>
      </c>
      <c r="BD90" s="117">
        <v>14.840796513725323</v>
      </c>
      <c r="BE90" s="117">
        <v>-0.55272876346897881</v>
      </c>
      <c r="BG90" s="116">
        <v>0.6</v>
      </c>
      <c r="BH90" s="117">
        <v>9.1405634739922128</v>
      </c>
      <c r="BI90" s="117">
        <v>-0.36760024951364834</v>
      </c>
      <c r="BK90" s="117">
        <v>7.530106949439606</v>
      </c>
      <c r="BL90" s="117">
        <v>-0.43308307497285181</v>
      </c>
      <c r="BN90" s="117">
        <v>11.095446742399641</v>
      </c>
      <c r="BO90" s="117">
        <v>-0.25743785734506019</v>
      </c>
    </row>
    <row r="91" spans="1:67" ht="11.25" customHeight="1" x14ac:dyDescent="0.2">
      <c r="A91" s="88"/>
      <c r="B91" s="173" t="s">
        <v>157</v>
      </c>
      <c r="C91" s="174">
        <v>110549</v>
      </c>
      <c r="D91" s="175">
        <v>8.1669520216748293</v>
      </c>
      <c r="E91" s="175">
        <v>15.762829152683427</v>
      </c>
      <c r="G91" s="175">
        <v>1.5</v>
      </c>
      <c r="H91" s="169"/>
      <c r="N91" s="170"/>
      <c r="O91" s="170"/>
      <c r="P91" s="170"/>
      <c r="Q91" s="170"/>
      <c r="R91" s="170"/>
      <c r="S91" s="170"/>
      <c r="T91" s="170"/>
      <c r="U91" s="170"/>
      <c r="V91" s="163"/>
      <c r="W91" s="126"/>
      <c r="X91" s="126"/>
      <c r="Y91" s="126"/>
      <c r="Z91" s="126"/>
      <c r="AA91" s="104"/>
      <c r="AB91" s="82"/>
      <c r="AD91" s="112">
        <v>0.08</v>
      </c>
      <c r="AE91" s="113">
        <v>0.11531005149201948</v>
      </c>
      <c r="AF91" s="113">
        <v>-3.5310051492019476E-2</v>
      </c>
      <c r="AN91" s="112">
        <v>0.08</v>
      </c>
      <c r="AO91" s="113">
        <v>9.4725923502048753E-2</v>
      </c>
      <c r="AP91" s="113">
        <v>-1.4725923502048752E-2</v>
      </c>
      <c r="AW91" s="116">
        <v>0.7</v>
      </c>
      <c r="AX91" s="117">
        <v>8.2976873729364105</v>
      </c>
      <c r="AY91" s="117">
        <v>-0.68465448543866003</v>
      </c>
      <c r="BA91" s="117">
        <v>4.8121350233173983</v>
      </c>
      <c r="BB91" s="117">
        <v>-0.62439698398414567</v>
      </c>
      <c r="BD91" s="117">
        <v>14.307914346826303</v>
      </c>
      <c r="BE91" s="117">
        <v>-0.53288216689901979</v>
      </c>
      <c r="BG91" s="116">
        <v>0.7</v>
      </c>
      <c r="BH91" s="117">
        <v>8.7871752161282703</v>
      </c>
      <c r="BI91" s="117">
        <v>-0.35338825786394246</v>
      </c>
      <c r="BK91" s="117">
        <v>7.1205773686384299</v>
      </c>
      <c r="BL91" s="117">
        <v>-0.40952958080117607</v>
      </c>
      <c r="BN91" s="117">
        <v>10.843846542419293</v>
      </c>
      <c r="BO91" s="117">
        <v>-0.25160019998034855</v>
      </c>
    </row>
    <row r="92" spans="1:67" ht="11.25" customHeight="1" x14ac:dyDescent="0.2">
      <c r="A92" s="88"/>
      <c r="B92" s="173" t="s">
        <v>158</v>
      </c>
      <c r="C92" s="174">
        <v>70761</v>
      </c>
      <c r="D92" s="175">
        <v>9.8356254575901954</v>
      </c>
      <c r="E92" s="175">
        <v>9.1211825723209099</v>
      </c>
      <c r="G92" s="175">
        <v>1.5</v>
      </c>
      <c r="H92" s="169"/>
      <c r="N92" s="170"/>
      <c r="O92" s="170"/>
      <c r="P92" s="170"/>
      <c r="Q92" s="170"/>
      <c r="R92" s="170"/>
      <c r="S92" s="170"/>
      <c r="T92" s="170"/>
      <c r="U92" s="170"/>
      <c r="V92" s="163"/>
      <c r="W92" s="126"/>
      <c r="X92" s="126"/>
      <c r="Y92" s="126"/>
      <c r="Z92" s="126"/>
      <c r="AA92" s="104"/>
      <c r="AB92" s="82"/>
      <c r="AD92" s="112">
        <v>0.09</v>
      </c>
      <c r="AE92" s="113">
        <v>0.12911158583973226</v>
      </c>
      <c r="AF92" s="113">
        <v>-3.911158583973226E-2</v>
      </c>
      <c r="AN92" s="112">
        <v>0.09</v>
      </c>
      <c r="AO92" s="113">
        <v>0.10635510639180364</v>
      </c>
      <c r="AP92" s="113">
        <v>-1.6355106391803639E-2</v>
      </c>
      <c r="AW92" s="116">
        <v>0.8</v>
      </c>
      <c r="AX92" s="117">
        <v>7.6652188064732369</v>
      </c>
      <c r="AY92" s="117">
        <v>-0.63246856646317351</v>
      </c>
      <c r="BA92" s="117">
        <v>4.2594513288135465</v>
      </c>
      <c r="BB92" s="117">
        <v>-0.5526836945038518</v>
      </c>
      <c r="BD92" s="117">
        <v>13.794166153197276</v>
      </c>
      <c r="BE92" s="117">
        <v>-0.51374819362902713</v>
      </c>
      <c r="BG92" s="116">
        <v>0.8</v>
      </c>
      <c r="BH92" s="117">
        <v>8.4474494924342878</v>
      </c>
      <c r="BI92" s="117">
        <v>-0.33972572369398257</v>
      </c>
      <c r="BK92" s="117">
        <v>6.7333203104823225</v>
      </c>
      <c r="BL92" s="117">
        <v>-0.38725705815610745</v>
      </c>
      <c r="BN92" s="117">
        <v>10.597951625164358</v>
      </c>
      <c r="BO92" s="117">
        <v>-0.24589491725493495</v>
      </c>
    </row>
    <row r="93" spans="1:67" ht="11.25" customHeight="1" x14ac:dyDescent="0.2">
      <c r="A93" s="88"/>
      <c r="B93" s="173" t="s">
        <v>159</v>
      </c>
      <c r="C93" s="174">
        <v>101637</v>
      </c>
      <c r="D93" s="175">
        <v>10.1453722640821</v>
      </c>
      <c r="E93" s="175">
        <v>10.502041579346105</v>
      </c>
      <c r="G93" s="175">
        <v>1.5</v>
      </c>
      <c r="H93" s="169"/>
      <c r="N93" s="170"/>
      <c r="O93" s="170"/>
      <c r="P93" s="170"/>
      <c r="Q93" s="170"/>
      <c r="R93" s="170"/>
      <c r="S93" s="170"/>
      <c r="T93" s="170"/>
      <c r="U93" s="170"/>
      <c r="V93" s="163"/>
      <c r="W93" s="126"/>
      <c r="X93" s="126"/>
      <c r="Y93" s="126"/>
      <c r="Z93" s="126"/>
      <c r="AA93" s="104"/>
      <c r="AB93" s="82"/>
      <c r="AD93" s="112">
        <v>0.1</v>
      </c>
      <c r="AE93" s="113">
        <v>0.14278323835736714</v>
      </c>
      <c r="AF93" s="113">
        <v>-4.2783238357367137E-2</v>
      </c>
      <c r="AN93" s="112">
        <v>0.1</v>
      </c>
      <c r="AO93" s="113">
        <v>0.11793817428745568</v>
      </c>
      <c r="AP93" s="113">
        <v>-1.7938174287455672E-2</v>
      </c>
      <c r="AW93" s="116">
        <v>0.9</v>
      </c>
      <c r="AX93" s="117">
        <v>7.0809584297845616</v>
      </c>
      <c r="AY93" s="117">
        <v>-0.58426037668867536</v>
      </c>
      <c r="BA93" s="117">
        <v>3.7702445036598502</v>
      </c>
      <c r="BB93" s="117">
        <v>-0.48920682515369629</v>
      </c>
      <c r="BD93" s="117">
        <v>13.298864897399939</v>
      </c>
      <c r="BE93" s="117">
        <v>-0.49530125579733664</v>
      </c>
      <c r="BG93" s="116">
        <v>0.9</v>
      </c>
      <c r="BH93" s="117">
        <v>8.1208580883027039</v>
      </c>
      <c r="BI93" s="117">
        <v>-0.32659140413158383</v>
      </c>
      <c r="BK93" s="117">
        <v>6.3671244698831284</v>
      </c>
      <c r="BL93" s="117">
        <v>-0.36619584059919408</v>
      </c>
      <c r="BN93" s="117">
        <v>10.357632617721064</v>
      </c>
      <c r="BO93" s="117">
        <v>-0.24031900744329349</v>
      </c>
    </row>
    <row r="94" spans="1:67" ht="11.25" customHeight="1" x14ac:dyDescent="0.2">
      <c r="A94" s="88"/>
      <c r="B94" s="176" t="s">
        <v>160</v>
      </c>
      <c r="C94" s="177">
        <v>216279</v>
      </c>
      <c r="D94" s="178">
        <v>10.661193330013644</v>
      </c>
      <c r="E94" s="178">
        <v>7.3091978416767223</v>
      </c>
      <c r="G94" s="178">
        <v>1.5</v>
      </c>
      <c r="H94" s="169"/>
      <c r="N94" s="170"/>
      <c r="O94" s="170"/>
      <c r="P94" s="170"/>
      <c r="Q94" s="170"/>
      <c r="R94" s="170"/>
      <c r="S94" s="170"/>
      <c r="T94" s="170"/>
      <c r="U94" s="170"/>
      <c r="V94" s="163"/>
      <c r="W94" s="126"/>
      <c r="X94" s="126"/>
      <c r="Y94" s="126"/>
      <c r="Z94" s="126"/>
      <c r="AA94" s="104"/>
      <c r="AB94" s="82"/>
      <c r="AD94" s="112">
        <v>0.11</v>
      </c>
      <c r="AE94" s="113">
        <v>0.15632676988441349</v>
      </c>
      <c r="AF94" s="113">
        <v>-4.6326769884413491E-2</v>
      </c>
      <c r="AN94" s="112">
        <v>0.11</v>
      </c>
      <c r="AO94" s="113">
        <v>0.12947539103506522</v>
      </c>
      <c r="AP94" s="113">
        <v>-1.9475391035065223E-2</v>
      </c>
      <c r="AW94" s="119">
        <v>0.99</v>
      </c>
      <c r="AX94" s="120">
        <v>6.5932992007416527</v>
      </c>
      <c r="AY94" s="120">
        <v>-0.48765922904290893</v>
      </c>
      <c r="AZ94" s="115"/>
      <c r="BA94" s="120">
        <v>3.3781877703649239</v>
      </c>
      <c r="BB94" s="120">
        <v>-0.3920567332949263</v>
      </c>
      <c r="BC94" s="115"/>
      <c r="BD94" s="120">
        <v>12.868317957886793</v>
      </c>
      <c r="BE94" s="120">
        <v>-0.43054693951314604</v>
      </c>
      <c r="BG94" s="119">
        <v>0.99</v>
      </c>
      <c r="BH94" s="120">
        <v>7.8377355677359466</v>
      </c>
      <c r="BI94" s="120">
        <v>-0.28312252056675735</v>
      </c>
      <c r="BJ94" s="115"/>
      <c r="BK94" s="120">
        <v>6.0546075556568457</v>
      </c>
      <c r="BL94" s="120">
        <v>-0.31251691422628269</v>
      </c>
      <c r="BM94" s="115"/>
      <c r="BN94" s="120">
        <v>10.146008352326437</v>
      </c>
      <c r="BO94" s="120">
        <v>-0.21162426539462764</v>
      </c>
    </row>
    <row r="95" spans="1:67" ht="11.25" customHeight="1" x14ac:dyDescent="0.2">
      <c r="A95" s="88"/>
      <c r="G95" s="61"/>
      <c r="H95" s="169"/>
      <c r="I95" s="164"/>
      <c r="N95" s="170"/>
      <c r="O95" s="170"/>
      <c r="P95" s="170"/>
      <c r="Q95" s="170"/>
      <c r="R95" s="170"/>
      <c r="S95" s="170"/>
      <c r="T95" s="170"/>
      <c r="U95" s="170"/>
      <c r="V95" s="163"/>
      <c r="W95" s="126"/>
      <c r="X95" s="126"/>
      <c r="Y95" s="126"/>
      <c r="Z95" s="126"/>
      <c r="AA95" s="104"/>
      <c r="AB95" s="82"/>
      <c r="AD95" s="112">
        <v>0.12</v>
      </c>
      <c r="AE95" s="113">
        <v>0.1697439104159468</v>
      </c>
      <c r="AF95" s="113">
        <v>-4.9743910415946807E-2</v>
      </c>
      <c r="AN95" s="112">
        <v>0.12</v>
      </c>
      <c r="AO95" s="113">
        <v>0.14096701852689614</v>
      </c>
      <c r="AP95" s="113">
        <v>-2.0967018526896142E-2</v>
      </c>
      <c r="AW95" s="280" t="s">
        <v>119</v>
      </c>
      <c r="AX95" s="281"/>
      <c r="AY95" s="121">
        <v>-7.7464448186389365</v>
      </c>
      <c r="BB95" s="121">
        <v>-7.7886036015698261</v>
      </c>
      <c r="BE95" s="121">
        <v>-5.5459473124541834</v>
      </c>
      <c r="BG95" s="280" t="s">
        <v>119</v>
      </c>
      <c r="BH95" s="281"/>
      <c r="BI95" s="121">
        <v>-3.6968686060953226</v>
      </c>
      <c r="BL95" s="121">
        <v>-4.4188037731510157</v>
      </c>
      <c r="BO95" s="121">
        <v>-2.5573114419616214</v>
      </c>
    </row>
    <row r="96" spans="1:67" ht="11.25" customHeight="1" x14ac:dyDescent="0.2">
      <c r="A96" s="88"/>
      <c r="C96" s="179" t="s">
        <v>50</v>
      </c>
      <c r="D96" s="180">
        <v>1000</v>
      </c>
      <c r="G96" s="61"/>
      <c r="H96" s="169"/>
      <c r="I96" s="97"/>
      <c r="L96" s="163"/>
      <c r="M96" s="95"/>
      <c r="N96" s="164"/>
      <c r="O96" s="164"/>
      <c r="P96" s="164"/>
      <c r="Q96" s="164"/>
      <c r="R96" s="164"/>
      <c r="S96" s="164"/>
      <c r="T96" s="164"/>
      <c r="U96" s="164"/>
      <c r="V96" s="163"/>
      <c r="W96" s="126"/>
      <c r="AA96" s="104"/>
      <c r="AB96" s="82"/>
      <c r="AD96" s="112">
        <v>0.13</v>
      </c>
      <c r="AE96" s="113">
        <v>0.18303635976094471</v>
      </c>
      <c r="AF96" s="113">
        <v>-5.3036359760944701E-2</v>
      </c>
      <c r="AN96" s="112">
        <v>0.13</v>
      </c>
      <c r="AO96" s="113">
        <v>0.15241331671907624</v>
      </c>
      <c r="AP96" s="113">
        <v>-2.2413316719076232E-2</v>
      </c>
    </row>
    <row r="97" spans="1:42" ht="11.25" customHeight="1" x14ac:dyDescent="0.2">
      <c r="A97" s="88"/>
      <c r="C97" s="179" t="s">
        <v>131</v>
      </c>
      <c r="D97" s="180">
        <v>1106.7550000000001</v>
      </c>
      <c r="G97" s="61"/>
      <c r="H97" s="163"/>
      <c r="I97" s="97"/>
      <c r="L97" s="163"/>
      <c r="M97" s="95"/>
      <c r="N97" s="164"/>
      <c r="O97" s="164"/>
      <c r="P97" s="164"/>
      <c r="Q97" s="164"/>
      <c r="R97" s="164"/>
      <c r="S97" s="164"/>
      <c r="T97" s="164"/>
      <c r="U97" s="164"/>
      <c r="V97" s="163"/>
      <c r="W97" s="126"/>
      <c r="AA97" s="104"/>
      <c r="AB97" s="82"/>
      <c r="AD97" s="112">
        <v>0.14000000000000001</v>
      </c>
      <c r="AE97" s="113">
        <v>0.19620578818409887</v>
      </c>
      <c r="AF97" s="113">
        <v>-5.6205788184098854E-2</v>
      </c>
      <c r="AN97" s="112">
        <v>0.14000000000000001</v>
      </c>
      <c r="AO97" s="113">
        <v>0.16381454364907005</v>
      </c>
      <c r="AP97" s="113">
        <v>-2.3814543649070041E-2</v>
      </c>
    </row>
    <row r="98" spans="1:42" ht="11.25" customHeight="1" x14ac:dyDescent="0.2">
      <c r="A98" s="88"/>
      <c r="C98" s="179" t="s">
        <v>132</v>
      </c>
      <c r="D98" s="180">
        <v>1580.8259999999998</v>
      </c>
      <c r="G98" s="61"/>
      <c r="O98" s="59"/>
      <c r="AA98" s="104"/>
      <c r="AB98" s="82"/>
      <c r="AD98" s="112">
        <v>0.15</v>
      </c>
      <c r="AE98" s="113">
        <v>0.20925383703160044</v>
      </c>
      <c r="AF98" s="113">
        <v>-5.9253837031600448E-2</v>
      </c>
      <c r="AN98" s="112">
        <v>0.15</v>
      </c>
      <c r="AO98" s="113">
        <v>0.1751709554529623</v>
      </c>
      <c r="AP98" s="113">
        <v>-2.5170955452962301E-2</v>
      </c>
    </row>
    <row r="99" spans="1:42" ht="11.25" customHeight="1" x14ac:dyDescent="0.2">
      <c r="A99" s="88"/>
      <c r="G99" s="61"/>
      <c r="O99" s="59"/>
      <c r="AA99" s="104"/>
      <c r="AB99" s="82"/>
      <c r="AD99" s="112">
        <v>0.16</v>
      </c>
      <c r="AE99" s="113">
        <v>0.22218211934135418</v>
      </c>
      <c r="AF99" s="113">
        <v>-6.2182119341354175E-2</v>
      </c>
      <c r="AN99" s="112">
        <v>0.16</v>
      </c>
      <c r="AO99" s="113">
        <v>0.18648280638256423</v>
      </c>
      <c r="AP99" s="113">
        <v>-2.6482806382564228E-2</v>
      </c>
    </row>
    <row r="100" spans="1:42" ht="11.25" customHeight="1" x14ac:dyDescent="0.2">
      <c r="A100" s="88"/>
      <c r="G100" s="61"/>
      <c r="O100" s="59"/>
      <c r="AA100" s="126"/>
      <c r="AB100" s="82"/>
      <c r="AD100" s="112">
        <v>0.17</v>
      </c>
      <c r="AE100" s="113">
        <v>0.23499222043806842</v>
      </c>
      <c r="AF100" s="113">
        <v>-6.4992220438068404E-2</v>
      </c>
      <c r="AN100" s="112">
        <v>0.17</v>
      </c>
      <c r="AO100" s="113">
        <v>0.19775034882233289</v>
      </c>
      <c r="AP100" s="113">
        <v>-2.7750348822332876E-2</v>
      </c>
    </row>
    <row r="101" spans="1:42" ht="11.25" customHeight="1" x14ac:dyDescent="0.25">
      <c r="A101" s="88"/>
      <c r="B101" s="62">
        <v>2019</v>
      </c>
      <c r="D101" s="63" t="s">
        <v>50</v>
      </c>
      <c r="E101" s="64">
        <v>1000</v>
      </c>
      <c r="F101" s="64"/>
      <c r="G101" s="61"/>
      <c r="J101" s="65"/>
      <c r="K101" s="66"/>
      <c r="O101" s="59"/>
      <c r="AA101" s="126"/>
      <c r="AB101" s="82"/>
      <c r="AD101" s="112">
        <v>0.18</v>
      </c>
      <c r="AE101" s="113">
        <v>0.24768569851364655</v>
      </c>
      <c r="AF101" s="113">
        <v>-6.7685698513646558E-2</v>
      </c>
      <c r="AN101" s="112">
        <v>0.18</v>
      </c>
      <c r="AO101" s="113">
        <v>0.20897383330611527</v>
      </c>
      <c r="AP101" s="113">
        <v>-2.8973833306115276E-2</v>
      </c>
    </row>
    <row r="102" spans="1:42" ht="11.25" customHeight="1" x14ac:dyDescent="0.2">
      <c r="A102" s="88"/>
      <c r="G102" s="61"/>
      <c r="O102" s="59"/>
      <c r="AA102" s="126"/>
      <c r="AB102" s="82"/>
      <c r="AD102" s="112">
        <v>0.19</v>
      </c>
      <c r="AE102" s="113">
        <v>0.26026408519329874</v>
      </c>
      <c r="AF102" s="113">
        <v>-7.0264085193298742E-2</v>
      </c>
      <c r="AN102" s="112">
        <v>0.19</v>
      </c>
      <c r="AO102" s="113">
        <v>0.22015350853371304</v>
      </c>
      <c r="AP102" s="113">
        <v>-3.0153508533713042E-2</v>
      </c>
    </row>
    <row r="103" spans="1:42" ht="11.25" customHeight="1" x14ac:dyDescent="0.2">
      <c r="A103" s="88"/>
      <c r="B103" s="256" t="s">
        <v>51</v>
      </c>
      <c r="C103" s="258" t="s">
        <v>52</v>
      </c>
      <c r="D103" s="260" t="s">
        <v>53</v>
      </c>
      <c r="E103" s="258" t="s">
        <v>54</v>
      </c>
      <c r="F103" s="262" t="s">
        <v>55</v>
      </c>
      <c r="G103" s="262" t="s">
        <v>56</v>
      </c>
      <c r="H103" s="262" t="s">
        <v>57</v>
      </c>
      <c r="I103" s="258" t="s">
        <v>58</v>
      </c>
      <c r="J103" s="262" t="s">
        <v>59</v>
      </c>
      <c r="K103" s="262" t="s">
        <v>60</v>
      </c>
      <c r="L103" s="262" t="s">
        <v>61</v>
      </c>
      <c r="M103" s="258" t="s">
        <v>62</v>
      </c>
      <c r="N103" s="248" t="s">
        <v>63</v>
      </c>
      <c r="O103" s="248" t="s">
        <v>64</v>
      </c>
      <c r="P103" s="248" t="s">
        <v>65</v>
      </c>
      <c r="Q103" s="265" t="s">
        <v>66</v>
      </c>
      <c r="R103" s="267" t="s">
        <v>133</v>
      </c>
      <c r="S103" s="267" t="s">
        <v>134</v>
      </c>
      <c r="T103" s="267" t="s">
        <v>135</v>
      </c>
      <c r="U103" s="265" t="s">
        <v>70</v>
      </c>
      <c r="V103" s="258" t="s">
        <v>71</v>
      </c>
      <c r="W103" s="258" t="s">
        <v>72</v>
      </c>
      <c r="X103" s="269" t="s">
        <v>73</v>
      </c>
      <c r="Y103" s="269" t="s">
        <v>74</v>
      </c>
      <c r="Z103" s="269" t="s">
        <v>75</v>
      </c>
      <c r="AA103" s="126"/>
      <c r="AB103" s="82"/>
      <c r="AD103" s="112">
        <v>0.2</v>
      </c>
      <c r="AE103" s="113">
        <v>0.27272888608777734</v>
      </c>
      <c r="AF103" s="113">
        <v>-7.2728886087777334E-2</v>
      </c>
      <c r="AN103" s="112">
        <v>0.2</v>
      </c>
      <c r="AO103" s="113">
        <v>0.23128962138727852</v>
      </c>
      <c r="AP103" s="113">
        <v>-3.1289621387278505E-2</v>
      </c>
    </row>
    <row r="104" spans="1:42" ht="11.25" customHeight="1" x14ac:dyDescent="0.2">
      <c r="A104" s="88"/>
      <c r="B104" s="292"/>
      <c r="C104" s="286"/>
      <c r="D104" s="293"/>
      <c r="E104" s="294"/>
      <c r="F104" s="286"/>
      <c r="G104" s="286"/>
      <c r="H104" s="286"/>
      <c r="I104" s="286"/>
      <c r="J104" s="286"/>
      <c r="K104" s="291"/>
      <c r="L104" s="286"/>
      <c r="M104" s="295"/>
      <c r="N104" s="286"/>
      <c r="O104" s="286"/>
      <c r="P104" s="286"/>
      <c r="Q104" s="296"/>
      <c r="R104" s="290"/>
      <c r="S104" s="290"/>
      <c r="T104" s="290"/>
      <c r="U104" s="290"/>
      <c r="V104" s="286"/>
      <c r="W104" s="286"/>
      <c r="X104" s="287"/>
      <c r="Y104" s="287"/>
      <c r="Z104" s="287"/>
      <c r="AA104" s="126"/>
      <c r="AB104" s="82"/>
      <c r="AD104" s="112">
        <v>0.21</v>
      </c>
      <c r="AE104" s="113">
        <v>0.28508158133212108</v>
      </c>
      <c r="AF104" s="113">
        <v>-7.5081581332121089E-2</v>
      </c>
      <c r="AN104" s="112">
        <v>0.21</v>
      </c>
      <c r="AO104" s="113">
        <v>0.24238241694752893</v>
      </c>
      <c r="AP104" s="113">
        <v>-3.2382416947528941E-2</v>
      </c>
    </row>
    <row r="105" spans="1:42" ht="11.25" customHeight="1" x14ac:dyDescent="0.2">
      <c r="A105" s="88"/>
      <c r="B105" s="181" t="s">
        <v>139</v>
      </c>
      <c r="C105" s="182" t="s">
        <v>29</v>
      </c>
      <c r="D105" s="183" t="s">
        <v>31</v>
      </c>
      <c r="E105" s="182" t="s">
        <v>33</v>
      </c>
      <c r="F105" s="78"/>
      <c r="G105" s="79"/>
      <c r="H105" s="79">
        <v>0</v>
      </c>
      <c r="I105" s="59">
        <v>0</v>
      </c>
      <c r="J105" s="80"/>
      <c r="K105" s="79"/>
      <c r="L105" s="79">
        <v>0</v>
      </c>
      <c r="O105" s="59"/>
      <c r="Q105" s="81"/>
      <c r="R105" s="81"/>
      <c r="S105" s="81"/>
      <c r="T105" s="81"/>
      <c r="U105" s="81"/>
      <c r="V105" s="82">
        <v>0</v>
      </c>
      <c r="W105" s="82">
        <v>0</v>
      </c>
      <c r="X105" s="82"/>
      <c r="Y105" s="82"/>
      <c r="Z105" s="82"/>
      <c r="AA105" s="126"/>
      <c r="AB105" s="82"/>
      <c r="AD105" s="112">
        <v>0.22</v>
      </c>
      <c r="AE105" s="113">
        <v>0.29732362611128865</v>
      </c>
      <c r="AF105" s="113">
        <v>-7.7323626111288651E-2</v>
      </c>
      <c r="AN105" s="112">
        <v>0.22</v>
      </c>
      <c r="AO105" s="113">
        <v>0.2534321385097999</v>
      </c>
      <c r="AP105" s="113">
        <v>-3.3432138509799897E-2</v>
      </c>
    </row>
    <row r="106" spans="1:42" ht="11.25" customHeight="1" x14ac:dyDescent="0.2">
      <c r="A106" s="88"/>
      <c r="B106" s="89" t="s">
        <v>10</v>
      </c>
      <c r="C106" s="90">
        <v>30216</v>
      </c>
      <c r="D106" s="91">
        <v>7.1416181252199484</v>
      </c>
      <c r="E106" s="92">
        <v>11.09</v>
      </c>
      <c r="F106" s="93">
        <v>0.31785571521743705</v>
      </c>
      <c r="G106" s="94">
        <v>5.3379594706558856E-2</v>
      </c>
      <c r="H106" s="94">
        <v>5.3379594706558856E-2</v>
      </c>
      <c r="I106" s="95">
        <v>2.6689797353279428E-2</v>
      </c>
      <c r="J106" s="96">
        <v>335.09544</v>
      </c>
      <c r="K106" s="94">
        <v>6.1522417672314984E-2</v>
      </c>
      <c r="L106" s="94">
        <v>6.1522417672314984E-2</v>
      </c>
      <c r="M106" s="95">
        <v>0</v>
      </c>
      <c r="N106" s="97">
        <v>173.82750070112613</v>
      </c>
      <c r="O106" s="97">
        <v>4.6394207681400941</v>
      </c>
      <c r="P106" s="98">
        <v>1927.7469827754887</v>
      </c>
      <c r="Q106" s="99">
        <v>2.4060438013622756</v>
      </c>
      <c r="R106" s="100">
        <v>173.82750070112613</v>
      </c>
      <c r="S106" s="100">
        <v>4.6394207681400941</v>
      </c>
      <c r="T106" s="101">
        <v>418.23658056824115</v>
      </c>
      <c r="U106" s="100">
        <v>11.390653156839161</v>
      </c>
      <c r="V106" s="82">
        <v>6.3541771563173491E-2</v>
      </c>
      <c r="W106" s="82">
        <v>4.0777901365253891E-6</v>
      </c>
      <c r="X106" s="102">
        <v>6.3938135756797338E-3</v>
      </c>
      <c r="Y106" s="103">
        <v>0.9737927650066881</v>
      </c>
      <c r="Z106" s="103">
        <v>5.0618393670631277E-2</v>
      </c>
      <c r="AA106" s="126"/>
      <c r="AB106" s="82"/>
      <c r="AD106" s="112">
        <v>0.23</v>
      </c>
      <c r="AE106" s="113">
        <v>0.30945645117305076</v>
      </c>
      <c r="AF106" s="113">
        <v>-7.9456451173050752E-2</v>
      </c>
      <c r="AN106" s="112">
        <v>0.23</v>
      </c>
      <c r="AO106" s="113">
        <v>0.26443902759992433</v>
      </c>
      <c r="AP106" s="113">
        <v>-3.4439027599924316E-2</v>
      </c>
    </row>
    <row r="107" spans="1:42" ht="11.25" customHeight="1" x14ac:dyDescent="0.2">
      <c r="A107" s="88"/>
      <c r="B107" s="105" t="s">
        <v>5</v>
      </c>
      <c r="C107" s="90">
        <v>8793</v>
      </c>
      <c r="D107" s="91">
        <v>7.5671602345585072</v>
      </c>
      <c r="E107" s="106">
        <v>11.59</v>
      </c>
      <c r="F107" s="93">
        <v>9.2497527929140982E-2</v>
      </c>
      <c r="G107" s="94">
        <v>1.5533716450052026E-2</v>
      </c>
      <c r="H107" s="94">
        <v>6.8913311156610882E-2</v>
      </c>
      <c r="I107" s="95">
        <v>6.1146452931584869E-2</v>
      </c>
      <c r="J107" s="96">
        <v>101.91086999999999</v>
      </c>
      <c r="K107" s="94">
        <v>1.8710499640010005E-2</v>
      </c>
      <c r="L107" s="94">
        <v>8.0232917312324986E-2</v>
      </c>
      <c r="M107" s="95">
        <v>4.3087096097538594E-5</v>
      </c>
      <c r="N107" s="97">
        <v>93.770997648526702</v>
      </c>
      <c r="O107" s="97">
        <v>5.7337638940633937</v>
      </c>
      <c r="P107" s="98">
        <v>1086.8058627464245</v>
      </c>
      <c r="Q107" s="99">
        <v>2.4501426573516603</v>
      </c>
      <c r="R107" s="100">
        <v>93.770997648526702</v>
      </c>
      <c r="S107" s="100">
        <v>5.7337638940633937</v>
      </c>
      <c r="T107" s="107">
        <v>229.75232136107749</v>
      </c>
      <c r="U107" s="100">
        <v>11.261909448770147</v>
      </c>
      <c r="V107" s="82">
        <v>8.1778784069242327E-2</v>
      </c>
      <c r="W107" s="82">
        <v>2.3897040301421382E-6</v>
      </c>
      <c r="X107" s="102">
        <v>8.3383315438004951E-3</v>
      </c>
      <c r="Y107" s="103">
        <v>1.0024821657551348</v>
      </c>
      <c r="Z107" s="103">
        <v>1.5610926673604572E-2</v>
      </c>
      <c r="AB107" s="82"/>
      <c r="AD107" s="112">
        <v>0.24</v>
      </c>
      <c r="AE107" s="113">
        <v>0.32148146332848276</v>
      </c>
      <c r="AF107" s="113">
        <v>-8.1481463328482773E-2</v>
      </c>
      <c r="AN107" s="112">
        <v>0.24</v>
      </c>
      <c r="AO107" s="113">
        <v>0.27540332398994638</v>
      </c>
      <c r="AP107" s="113">
        <v>-3.5403323989946389E-2</v>
      </c>
    </row>
    <row r="108" spans="1:42" ht="11.25" customHeight="1" x14ac:dyDescent="0.2">
      <c r="A108" s="88"/>
      <c r="B108" s="105" t="s">
        <v>13</v>
      </c>
      <c r="C108" s="90">
        <v>18499</v>
      </c>
      <c r="D108" s="91">
        <v>7.7426661831889714</v>
      </c>
      <c r="E108" s="106">
        <v>9.9499999999999993</v>
      </c>
      <c r="F108" s="93">
        <v>0.19459931413182976</v>
      </c>
      <c r="G108" s="94">
        <v>3.268033897526583E-2</v>
      </c>
      <c r="H108" s="94">
        <v>0.10159365013187671</v>
      </c>
      <c r="I108" s="95">
        <v>8.525348064424379E-2</v>
      </c>
      <c r="J108" s="96">
        <v>184.06504999999999</v>
      </c>
      <c r="K108" s="94">
        <v>3.3793736151633516E-2</v>
      </c>
      <c r="L108" s="94">
        <v>0.1140266534639585</v>
      </c>
      <c r="M108" s="95">
        <v>-2.9320068017932473E-4</v>
      </c>
      <c r="N108" s="97">
        <v>136.01102896456595</v>
      </c>
      <c r="O108" s="97">
        <v>11.595413625234304</v>
      </c>
      <c r="P108" s="98">
        <v>1353.3097381974312</v>
      </c>
      <c r="Q108" s="99">
        <v>2.2975725511705014</v>
      </c>
      <c r="R108" s="100">
        <v>136.01102896456595</v>
      </c>
      <c r="S108" s="100">
        <v>11.595413625234304</v>
      </c>
      <c r="T108" s="107">
        <v>312.49520680544276</v>
      </c>
      <c r="U108" s="100">
        <v>11.171836048256946</v>
      </c>
      <c r="V108" s="82">
        <v>0.11977986747284042</v>
      </c>
      <c r="W108" s="82">
        <v>3.3099471431995122E-5</v>
      </c>
      <c r="X108" s="102">
        <v>1.185039848060563E-2</v>
      </c>
      <c r="Y108" s="103">
        <v>1.1859477036786097</v>
      </c>
      <c r="Z108" s="103">
        <v>4.5963980276728461E-2</v>
      </c>
      <c r="AB108" s="82"/>
      <c r="AD108" s="112">
        <v>0.25</v>
      </c>
      <c r="AE108" s="113">
        <v>0.33340004594042</v>
      </c>
      <c r="AF108" s="113">
        <v>-8.3400045940419998E-2</v>
      </c>
      <c r="AN108" s="112">
        <v>0.25</v>
      </c>
      <c r="AO108" s="113">
        <v>0.28632526571367284</v>
      </c>
      <c r="AP108" s="113">
        <v>-3.6325265713672839E-2</v>
      </c>
    </row>
    <row r="109" spans="1:42" ht="11.25" customHeight="1" x14ac:dyDescent="0.2">
      <c r="A109" s="88"/>
      <c r="B109" s="105" t="s">
        <v>25</v>
      </c>
      <c r="C109" s="90">
        <v>15705</v>
      </c>
      <c r="D109" s="91">
        <v>7.9393167651068444</v>
      </c>
      <c r="E109" s="106">
        <v>9.9499999999999993</v>
      </c>
      <c r="F109" s="93">
        <v>0.16520796953567146</v>
      </c>
      <c r="G109" s="94">
        <v>2.774445773320449E-2</v>
      </c>
      <c r="H109" s="94">
        <v>0.12933810786508121</v>
      </c>
      <c r="I109" s="95">
        <v>0.11546587899847896</v>
      </c>
      <c r="J109" s="96">
        <v>156.26474999999999</v>
      </c>
      <c r="K109" s="94">
        <v>2.868969275427885E-2</v>
      </c>
      <c r="L109" s="94">
        <v>0.14271634621823737</v>
      </c>
      <c r="M109" s="95">
        <v>-2.4891705942030849E-4</v>
      </c>
      <c r="N109" s="97">
        <v>125.31959144523253</v>
      </c>
      <c r="O109" s="97">
        <v>14.470136781954039</v>
      </c>
      <c r="P109" s="98">
        <v>1246.9299348800637</v>
      </c>
      <c r="Q109" s="99">
        <v>2.2975725511705014</v>
      </c>
      <c r="R109" s="100">
        <v>125.31959144523253</v>
      </c>
      <c r="S109" s="100">
        <v>14.470136781954039</v>
      </c>
      <c r="T109" s="107">
        <v>287.93085342846786</v>
      </c>
      <c r="U109" s="100">
        <v>11.058950565655687</v>
      </c>
      <c r="V109" s="82">
        <v>0.15165709095511426</v>
      </c>
      <c r="W109" s="82">
        <v>7.9936916449991865E-5</v>
      </c>
      <c r="X109" s="102">
        <v>1.4832019716484578E-2</v>
      </c>
      <c r="Y109" s="103">
        <v>1.2419374444118381</v>
      </c>
      <c r="Z109" s="103">
        <v>4.2793290649287122E-2</v>
      </c>
      <c r="AB109" s="82"/>
      <c r="AD109" s="112">
        <v>0.26</v>
      </c>
      <c r="AE109" s="113">
        <v>0.34521355940018644</v>
      </c>
      <c r="AF109" s="113">
        <v>-8.5213559400186434E-2</v>
      </c>
      <c r="AN109" s="112">
        <v>0.26</v>
      </c>
      <c r="AO109" s="113">
        <v>0.2972050890820625</v>
      </c>
      <c r="AP109" s="113">
        <v>-3.7205089082062492E-2</v>
      </c>
    </row>
    <row r="110" spans="1:42" ht="11.25" customHeight="1" x14ac:dyDescent="0.2">
      <c r="A110" s="88"/>
      <c r="B110" s="184" t="s">
        <v>19</v>
      </c>
      <c r="C110" s="185">
        <v>21849</v>
      </c>
      <c r="D110" s="186">
        <v>8.0696577449950748</v>
      </c>
      <c r="E110" s="187">
        <v>9.9499999999999993</v>
      </c>
      <c r="F110" s="93">
        <v>0.22983947318592077</v>
      </c>
      <c r="G110" s="94">
        <v>3.8598449984895568E-2</v>
      </c>
      <c r="H110" s="94">
        <v>0.16793655784997677</v>
      </c>
      <c r="I110" s="95">
        <v>0.148637332857529</v>
      </c>
      <c r="J110" s="96">
        <v>217.39755</v>
      </c>
      <c r="K110" s="94">
        <v>3.9913473224338657E-2</v>
      </c>
      <c r="L110" s="94">
        <v>0.18262981944257603</v>
      </c>
      <c r="M110" s="95">
        <v>-3.4629664637212884E-4</v>
      </c>
      <c r="N110" s="97">
        <v>147.81407240178453</v>
      </c>
      <c r="O110" s="97">
        <v>21.97068948061094</v>
      </c>
      <c r="P110" s="98">
        <v>1470.7500203977559</v>
      </c>
      <c r="Q110" s="99">
        <v>2.2975725511705014</v>
      </c>
      <c r="R110" s="100">
        <v>147.81407240178453</v>
      </c>
      <c r="S110" s="100">
        <v>21.97068948061094</v>
      </c>
      <c r="T110" s="107">
        <v>339.61355542706929</v>
      </c>
      <c r="U110" s="100">
        <v>10.935008880074829</v>
      </c>
      <c r="V110" s="82">
        <v>0.19542897244836538</v>
      </c>
      <c r="W110" s="82">
        <v>1.6381831766560653E-4</v>
      </c>
      <c r="X110" s="102">
        <v>1.8980089909589902E-2</v>
      </c>
      <c r="Y110" s="103">
        <v>1.3034109189614713</v>
      </c>
      <c r="Z110" s="103">
        <v>6.5574135623887003E-2</v>
      </c>
      <c r="AB110" s="82"/>
      <c r="AD110" s="112">
        <v>0.27</v>
      </c>
      <c r="AE110" s="113">
        <v>0.35692334159293859</v>
      </c>
      <c r="AF110" s="113">
        <v>-8.6923341592938574E-2</v>
      </c>
      <c r="AN110" s="112">
        <v>0.27</v>
      </c>
      <c r="AO110" s="113">
        <v>0.30804302869845107</v>
      </c>
      <c r="AP110" s="113">
        <v>-3.8043028698451054E-2</v>
      </c>
    </row>
    <row r="111" spans="1:42" ht="11.25" customHeight="1" x14ac:dyDescent="0.2">
      <c r="A111" s="88"/>
      <c r="B111" s="105" t="s">
        <v>12</v>
      </c>
      <c r="C111" s="90">
        <v>13656</v>
      </c>
      <c r="D111" s="91">
        <v>8.3624254696123579</v>
      </c>
      <c r="E111" s="106">
        <v>11.59</v>
      </c>
      <c r="F111" s="93">
        <v>0.16860091856387971</v>
      </c>
      <c r="G111" s="94">
        <v>2.4124693715672749E-2</v>
      </c>
      <c r="H111" s="94">
        <v>0.19206125156564952</v>
      </c>
      <c r="I111" s="95">
        <v>0.17999890470781316</v>
      </c>
      <c r="J111" s="96">
        <v>158.27304000000001</v>
      </c>
      <c r="K111" s="94">
        <v>2.9058408175136663E-2</v>
      </c>
      <c r="L111" s="94">
        <v>0.21168822761771269</v>
      </c>
      <c r="M111" s="95">
        <v>4.7408058813131621E-4</v>
      </c>
      <c r="N111" s="97">
        <v>116.85888926393234</v>
      </c>
      <c r="O111" s="97">
        <v>21.034472072879446</v>
      </c>
      <c r="P111" s="98">
        <v>1354.3945265689758</v>
      </c>
      <c r="Q111" s="99">
        <v>2.4501426573516603</v>
      </c>
      <c r="R111" s="100">
        <v>116.85888926393234</v>
      </c>
      <c r="S111" s="100">
        <v>21.034472072879446</v>
      </c>
      <c r="T111" s="107">
        <v>286.32094947629457</v>
      </c>
      <c r="U111" s="100">
        <v>10.817829630286568</v>
      </c>
      <c r="V111" s="82">
        <v>0.22245249767153985</v>
      </c>
      <c r="W111" s="82">
        <v>1.1586950979172012E-4</v>
      </c>
      <c r="X111" s="102">
        <v>2.2000030472839889E-2</v>
      </c>
      <c r="Y111" s="103">
        <v>1.2625518612600175</v>
      </c>
      <c r="Z111" s="103">
        <v>3.8455659278591479E-2</v>
      </c>
      <c r="AB111" s="82"/>
      <c r="AD111" s="112">
        <v>0.28000000000000003</v>
      </c>
      <c r="AE111" s="113">
        <v>0.36853070835192103</v>
      </c>
      <c r="AF111" s="113">
        <v>-8.8530708351921006E-2</v>
      </c>
      <c r="AN111" s="112">
        <v>0.28000000000000003</v>
      </c>
      <c r="AO111" s="113">
        <v>0.31883931747362187</v>
      </c>
      <c r="AP111" s="113">
        <v>-3.8839317473621848E-2</v>
      </c>
    </row>
    <row r="112" spans="1:42" ht="11.25" customHeight="1" x14ac:dyDescent="0.2">
      <c r="A112" s="88"/>
      <c r="B112" s="105" t="s">
        <v>7</v>
      </c>
      <c r="C112" s="90">
        <v>10049</v>
      </c>
      <c r="D112" s="91">
        <v>8.8977944272785816</v>
      </c>
      <c r="E112" s="106">
        <v>11.59</v>
      </c>
      <c r="F112" s="93">
        <v>0.12406785520272606</v>
      </c>
      <c r="G112" s="94">
        <v>1.7752566428587833E-2</v>
      </c>
      <c r="H112" s="94">
        <v>0.20981381799423734</v>
      </c>
      <c r="I112" s="95">
        <v>0.20093753477994342</v>
      </c>
      <c r="J112" s="96">
        <v>116.46791</v>
      </c>
      <c r="K112" s="94">
        <v>2.1383124176328962E-2</v>
      </c>
      <c r="L112" s="94">
        <v>0.23307135179404165</v>
      </c>
      <c r="M112" s="95">
        <v>3.4886026875597526E-4</v>
      </c>
      <c r="N112" s="97">
        <v>100.24470060806208</v>
      </c>
      <c r="O112" s="97">
        <v>20.142923014937487</v>
      </c>
      <c r="P112" s="98">
        <v>1161.8360800474395</v>
      </c>
      <c r="Q112" s="99">
        <v>2.4501426573516603</v>
      </c>
      <c r="R112" s="100">
        <v>100.24470060806208</v>
      </c>
      <c r="S112" s="100">
        <v>20.142923014937487</v>
      </c>
      <c r="T112" s="107">
        <v>245.61381713325881</v>
      </c>
      <c r="U112" s="100">
        <v>10.739594617859284</v>
      </c>
      <c r="V112" s="82">
        <v>0.2421762833214372</v>
      </c>
      <c r="W112" s="82">
        <v>8.2899778118561548E-5</v>
      </c>
      <c r="X112" s="102">
        <v>2.4222305130140641E-2</v>
      </c>
      <c r="Y112" s="103">
        <v>1.3077511783909324</v>
      </c>
      <c r="Z112" s="103">
        <v>3.0360672456251524E-2</v>
      </c>
      <c r="AB112" s="82"/>
      <c r="AD112" s="112">
        <v>0.28999999999999998</v>
      </c>
      <c r="AE112" s="113">
        <v>0.38003695390194597</v>
      </c>
      <c r="AF112" s="113">
        <v>-9.0036953901945993E-2</v>
      </c>
      <c r="AN112" s="112">
        <v>0.28999999999999998</v>
      </c>
      <c r="AO112" s="113">
        <v>0.32959418664071988</v>
      </c>
      <c r="AP112" s="113">
        <v>-3.9594186640719897E-2</v>
      </c>
    </row>
    <row r="113" spans="1:42" ht="11.25" customHeight="1" x14ac:dyDescent="0.2">
      <c r="A113" s="88"/>
      <c r="B113" s="105" t="s">
        <v>9</v>
      </c>
      <c r="C113" s="90">
        <v>15410</v>
      </c>
      <c r="D113" s="91">
        <v>9.3499772163521619</v>
      </c>
      <c r="E113" s="106">
        <v>11.59</v>
      </c>
      <c r="F113" s="93">
        <v>0.19025630895352857</v>
      </c>
      <c r="G113" s="94">
        <v>2.7223310644296797E-2</v>
      </c>
      <c r="H113" s="94">
        <v>0.23703712863853416</v>
      </c>
      <c r="I113" s="95">
        <v>0.22342547331638574</v>
      </c>
      <c r="J113" s="96">
        <v>178.6019</v>
      </c>
      <c r="K113" s="94">
        <v>3.2790719828562971E-2</v>
      </c>
      <c r="L113" s="94">
        <v>0.26586207162260461</v>
      </c>
      <c r="M113" s="95">
        <v>5.3497230983476363E-4</v>
      </c>
      <c r="N113" s="97">
        <v>124.1370210694618</v>
      </c>
      <c r="O113" s="97">
        <v>27.735372688530649</v>
      </c>
      <c r="P113" s="98">
        <v>1438.7480741950621</v>
      </c>
      <c r="Q113" s="99">
        <v>2.4501426573516603</v>
      </c>
      <c r="R113" s="100">
        <v>124.1370210694618</v>
      </c>
      <c r="S113" s="100">
        <v>27.735372688530649</v>
      </c>
      <c r="T113" s="107">
        <v>304.15341067885015</v>
      </c>
      <c r="U113" s="100">
        <v>10.655570775573427</v>
      </c>
      <c r="V113" s="82">
        <v>0.27215917019861713</v>
      </c>
      <c r="W113" s="82">
        <v>3.9653450476018861E-5</v>
      </c>
      <c r="X113" s="102">
        <v>2.7630132025255043E-2</v>
      </c>
      <c r="Y113" s="103">
        <v>1.3562949208434092</v>
      </c>
      <c r="Z113" s="103">
        <v>5.0078257582036066E-2</v>
      </c>
      <c r="AB113" s="82"/>
      <c r="AD113" s="112">
        <v>0.3</v>
      </c>
      <c r="AE113" s="113">
        <v>0.39144335129238633</v>
      </c>
      <c r="AF113" s="113">
        <v>-9.1443351292386343E-2</v>
      </c>
      <c r="AN113" s="112">
        <v>0.3</v>
      </c>
      <c r="AO113" s="113">
        <v>0.34030786577000721</v>
      </c>
      <c r="AP113" s="113">
        <v>-4.0307865770007223E-2</v>
      </c>
    </row>
    <row r="114" spans="1:42" ht="11.25" customHeight="1" x14ac:dyDescent="0.2">
      <c r="A114" s="88"/>
      <c r="B114" s="105" t="s">
        <v>16</v>
      </c>
      <c r="C114" s="90">
        <v>33232</v>
      </c>
      <c r="D114" s="91">
        <v>9.7747562586293295</v>
      </c>
      <c r="E114" s="106">
        <v>8.31</v>
      </c>
      <c r="F114" s="93">
        <v>0.41029186626500075</v>
      </c>
      <c r="G114" s="94">
        <v>5.8707661215527E-2</v>
      </c>
      <c r="H114" s="94">
        <v>0.29574478985406116</v>
      </c>
      <c r="I114" s="95">
        <v>0.26639095924629763</v>
      </c>
      <c r="J114" s="96">
        <v>276.15792000000005</v>
      </c>
      <c r="K114" s="94">
        <v>5.0701683370438434E-2</v>
      </c>
      <c r="L114" s="94">
        <v>0.31656375499304307</v>
      </c>
      <c r="M114" s="95">
        <v>-3.589958987609207E-3</v>
      </c>
      <c r="N114" s="97">
        <v>182.29646184169346</v>
      </c>
      <c r="O114" s="97">
        <v>48.562129337214813</v>
      </c>
      <c r="P114" s="98">
        <v>1514.8835979044727</v>
      </c>
      <c r="Q114" s="99">
        <v>2.1174596088673567</v>
      </c>
      <c r="R114" s="100">
        <v>182.29646184169346</v>
      </c>
      <c r="S114" s="100">
        <v>48.562129337214813</v>
      </c>
      <c r="T114" s="107">
        <v>386.00539478921525</v>
      </c>
      <c r="U114" s="100">
        <v>10.495034708309644</v>
      </c>
      <c r="V114" s="82">
        <v>0.33575399001040818</v>
      </c>
      <c r="W114" s="82">
        <v>3.6826512002170606E-4</v>
      </c>
      <c r="X114" s="102">
        <v>3.289938384774322E-2</v>
      </c>
      <c r="Y114" s="103">
        <v>1.5893262163969595</v>
      </c>
      <c r="Z114" s="103">
        <v>0.14829307606612324</v>
      </c>
      <c r="AA114" s="271"/>
      <c r="AB114" s="82"/>
      <c r="AD114" s="112">
        <v>0.31</v>
      </c>
      <c r="AE114" s="113">
        <v>0.40275115281996576</v>
      </c>
      <c r="AF114" s="113">
        <v>-9.2751152819965765E-2</v>
      </c>
      <c r="AN114" s="112">
        <v>0.31</v>
      </c>
      <c r="AO114" s="113">
        <v>0.35098058278347122</v>
      </c>
      <c r="AP114" s="113">
        <v>-4.098058278347122E-2</v>
      </c>
    </row>
    <row r="115" spans="1:42" ht="11.25" customHeight="1" x14ac:dyDescent="0.2">
      <c r="A115" s="88"/>
      <c r="B115" s="184" t="s">
        <v>28</v>
      </c>
      <c r="C115" s="185">
        <v>8649</v>
      </c>
      <c r="D115" s="186">
        <v>9.9410815233337715</v>
      </c>
      <c r="E115" s="187">
        <v>11.59</v>
      </c>
      <c r="F115" s="93">
        <v>0.10678305101486493</v>
      </c>
      <c r="G115" s="94">
        <v>1.5279326006653016E-2</v>
      </c>
      <c r="H115" s="94">
        <v>0.31102411586071416</v>
      </c>
      <c r="I115" s="95">
        <v>0.30338445285738769</v>
      </c>
      <c r="J115" s="96">
        <v>100.24191</v>
      </c>
      <c r="K115" s="94">
        <v>1.840408408807535E-2</v>
      </c>
      <c r="L115" s="94">
        <v>0.33496783908111843</v>
      </c>
      <c r="M115" s="95">
        <v>6.0603116665539081E-4</v>
      </c>
      <c r="N115" s="97">
        <v>93</v>
      </c>
      <c r="O115" s="97">
        <v>28.214754115737055</v>
      </c>
      <c r="P115" s="98">
        <v>1077.8699999999999</v>
      </c>
      <c r="Q115" s="99">
        <v>2.4501426573516603</v>
      </c>
      <c r="R115" s="100">
        <v>93</v>
      </c>
      <c r="S115" s="100">
        <v>28.214754115737055</v>
      </c>
      <c r="T115" s="107">
        <v>227.8632671337044</v>
      </c>
      <c r="U115" s="100">
        <v>10.356812368910063</v>
      </c>
      <c r="V115" s="82">
        <v>0.35207128932127574</v>
      </c>
      <c r="W115" s="82">
        <v>2.9252801011753692E-4</v>
      </c>
      <c r="X115" s="102">
        <v>3.4812057099907041E-2</v>
      </c>
      <c r="Y115" s="103">
        <v>1.5330585212718559</v>
      </c>
      <c r="Z115" s="103">
        <v>3.5910517539678929E-2</v>
      </c>
      <c r="AA115" s="297"/>
      <c r="AB115" s="82"/>
      <c r="AD115" s="112">
        <v>0.32</v>
      </c>
      <c r="AE115" s="113">
        <v>0.4139615904416255</v>
      </c>
      <c r="AF115" s="113">
        <v>-9.3961590441625498E-2</v>
      </c>
      <c r="AN115" s="112">
        <v>0.32</v>
      </c>
      <c r="AO115" s="113">
        <v>0.36161256396927727</v>
      </c>
      <c r="AP115" s="113">
        <v>-4.1612563969277261E-2</v>
      </c>
    </row>
    <row r="116" spans="1:42" ht="11.25" customHeight="1" x14ac:dyDescent="0.2">
      <c r="A116" s="88"/>
      <c r="B116" s="105" t="s">
        <v>11</v>
      </c>
      <c r="C116" s="90">
        <v>24497</v>
      </c>
      <c r="D116" s="91">
        <v>9.9649208594148444</v>
      </c>
      <c r="E116" s="106">
        <v>11.59</v>
      </c>
      <c r="F116" s="93">
        <v>0.31326888155707305</v>
      </c>
      <c r="G116" s="94">
        <v>4.3276407582955131E-2</v>
      </c>
      <c r="H116" s="94">
        <v>0.3543005234436693</v>
      </c>
      <c r="I116" s="95">
        <v>0.33266231965219173</v>
      </c>
      <c r="J116" s="96">
        <v>283.92023</v>
      </c>
      <c r="K116" s="94">
        <v>5.2126817887106242E-2</v>
      </c>
      <c r="L116" s="94">
        <v>0.38709465696822465</v>
      </c>
      <c r="M116" s="95">
        <v>1.7164927147134551E-3</v>
      </c>
      <c r="N116" s="97">
        <v>156.51517498313063</v>
      </c>
      <c r="O116" s="97">
        <v>52.066701170656927</v>
      </c>
      <c r="P116" s="98">
        <v>1814.010878054484</v>
      </c>
      <c r="Q116" s="99">
        <v>2.4501426573516603</v>
      </c>
      <c r="R116" s="100">
        <v>156.51517498313063</v>
      </c>
      <c r="S116" s="100">
        <v>52.066701170656927</v>
      </c>
      <c r="T116" s="107">
        <v>383.48450674902779</v>
      </c>
      <c r="U116" s="100">
        <v>10.247418666234898</v>
      </c>
      <c r="V116" s="82">
        <v>0.39777439540707871</v>
      </c>
      <c r="W116" s="82">
        <v>1.1405681312233693E-4</v>
      </c>
      <c r="X116" s="102">
        <v>4.0229418258220961E-2</v>
      </c>
      <c r="Y116" s="103">
        <v>1.5962593888365597</v>
      </c>
      <c r="Z116" s="103">
        <v>0.11027019226067936</v>
      </c>
      <c r="AA116" s="82"/>
      <c r="AB116" s="82"/>
      <c r="AD116" s="112">
        <v>0.33</v>
      </c>
      <c r="AE116" s="113">
        <v>0.42507587617772663</v>
      </c>
      <c r="AF116" s="113">
        <v>-9.5075876177726615E-2</v>
      </c>
      <c r="AN116" s="112">
        <v>0.33</v>
      </c>
      <c r="AO116" s="113">
        <v>0.37220403399607305</v>
      </c>
      <c r="AP116" s="113">
        <v>-4.2204033996073032E-2</v>
      </c>
    </row>
    <row r="117" spans="1:42" ht="11.25" customHeight="1" x14ac:dyDescent="0.2">
      <c r="A117" s="88"/>
      <c r="B117" s="105" t="s">
        <v>20</v>
      </c>
      <c r="C117" s="90">
        <v>2582</v>
      </c>
      <c r="D117" s="91">
        <v>10.026569098533068</v>
      </c>
      <c r="E117" s="106">
        <v>11.09</v>
      </c>
      <c r="F117" s="93">
        <v>3.3018747282539194E-2</v>
      </c>
      <c r="G117" s="94">
        <v>4.5613619781683535E-3</v>
      </c>
      <c r="H117" s="94">
        <v>0.35886188542183767</v>
      </c>
      <c r="I117" s="95">
        <v>0.35658120443275348</v>
      </c>
      <c r="J117" s="96">
        <v>28.63438</v>
      </c>
      <c r="K117" s="94">
        <v>5.2571777346411604E-3</v>
      </c>
      <c r="L117" s="94">
        <v>0.39235183470286583</v>
      </c>
      <c r="M117" s="95">
        <v>9.6941972972774959E-5</v>
      </c>
      <c r="N117" s="97">
        <v>50.813384063650005</v>
      </c>
      <c r="O117" s="97">
        <v>18.119097690720402</v>
      </c>
      <c r="P117" s="98">
        <v>563.52042926587853</v>
      </c>
      <c r="Q117" s="99">
        <v>2.4060438013622756</v>
      </c>
      <c r="R117" s="100">
        <v>50.813384063650005</v>
      </c>
      <c r="S117" s="100">
        <v>18.119097690720402</v>
      </c>
      <c r="T117" s="107">
        <v>122.25922775258573</v>
      </c>
      <c r="U117" s="100">
        <v>10.158048242209652</v>
      </c>
      <c r="V117" s="82">
        <v>0.40254785197305787</v>
      </c>
      <c r="W117" s="82">
        <v>1.0395876817405428E-4</v>
      </c>
      <c r="X117" s="102">
        <v>4.0775778684895743E-2</v>
      </c>
      <c r="Y117" s="103">
        <v>1.6596111692546045</v>
      </c>
      <c r="Z117" s="103">
        <v>1.2563401412047136E-2</v>
      </c>
      <c r="AA117" s="127"/>
      <c r="AB117" s="82"/>
      <c r="AD117" s="112">
        <v>0.34</v>
      </c>
      <c r="AE117" s="113">
        <v>0.43609520250585782</v>
      </c>
      <c r="AF117" s="113">
        <v>-9.6095202505857791E-2</v>
      </c>
      <c r="AN117" s="112">
        <v>0.34</v>
      </c>
      <c r="AO117" s="113">
        <v>0.38275521592714867</v>
      </c>
      <c r="AP117" s="113">
        <v>-4.2755215927148649E-2</v>
      </c>
    </row>
    <row r="118" spans="1:42" ht="11.25" customHeight="1" x14ac:dyDescent="0.2">
      <c r="A118" s="88"/>
      <c r="B118" s="105" t="s">
        <v>6</v>
      </c>
      <c r="C118" s="90">
        <v>22159</v>
      </c>
      <c r="D118" s="91">
        <v>10.053300750131896</v>
      </c>
      <c r="E118" s="106">
        <v>11.09</v>
      </c>
      <c r="F118" s="93">
        <v>0.28337041868078466</v>
      </c>
      <c r="G118" s="94">
        <v>3.9146096078323991E-2</v>
      </c>
      <c r="H118" s="94">
        <v>0.39800798150016165</v>
      </c>
      <c r="I118" s="95">
        <v>0.37843493346099966</v>
      </c>
      <c r="J118" s="96">
        <v>245.74331000000001</v>
      </c>
      <c r="K118" s="94">
        <v>4.5117661278820088E-2</v>
      </c>
      <c r="L118" s="94">
        <v>0.43746949598168594</v>
      </c>
      <c r="M118" s="95">
        <v>8.3196637455615341E-4</v>
      </c>
      <c r="N118" s="97">
        <v>148.85899368194049</v>
      </c>
      <c r="O118" s="97">
        <v>56.333443369096514</v>
      </c>
      <c r="P118" s="98">
        <v>1650.84623993272</v>
      </c>
      <c r="Q118" s="99">
        <v>2.4060438013622756</v>
      </c>
      <c r="R118" s="100">
        <v>148.85899368194049</v>
      </c>
      <c r="S118" s="100">
        <v>56.333443369096514</v>
      </c>
      <c r="T118" s="107">
        <v>358.16125902545906</v>
      </c>
      <c r="U118" s="100">
        <v>10.076394057756438</v>
      </c>
      <c r="V118" s="82">
        <v>0.44317707160961406</v>
      </c>
      <c r="W118" s="82">
        <v>3.2576419548519056E-5</v>
      </c>
      <c r="X118" s="102">
        <v>4.546470226920496E-2</v>
      </c>
      <c r="Y118" s="103">
        <v>1.7047507242570816</v>
      </c>
      <c r="Z118" s="103">
        <v>0.11376540701742387</v>
      </c>
      <c r="AA118" s="127"/>
      <c r="AB118" s="82"/>
      <c r="AD118" s="112">
        <v>0.35</v>
      </c>
      <c r="AE118" s="113">
        <v>0.44702074274549092</v>
      </c>
      <c r="AF118" s="113">
        <v>-9.702074274549094E-2</v>
      </c>
      <c r="AN118" s="112">
        <v>0.35</v>
      </c>
      <c r="AO118" s="113">
        <v>0.39326633123444521</v>
      </c>
      <c r="AP118" s="113">
        <v>-4.3266331234445232E-2</v>
      </c>
    </row>
    <row r="119" spans="1:42" ht="11.25" customHeight="1" x14ac:dyDescent="0.2">
      <c r="A119" s="88"/>
      <c r="B119" s="184" t="s">
        <v>24</v>
      </c>
      <c r="C119" s="185">
        <v>28960</v>
      </c>
      <c r="D119" s="186">
        <v>10.068446295459642</v>
      </c>
      <c r="E119" s="187">
        <v>11.59</v>
      </c>
      <c r="F119" s="93">
        <v>0.37034195247960305</v>
      </c>
      <c r="G119" s="94">
        <v>5.1160744728023053E-2</v>
      </c>
      <c r="H119" s="94">
        <v>0.44916872622818471</v>
      </c>
      <c r="I119" s="95">
        <v>0.42358835386417315</v>
      </c>
      <c r="J119" s="96">
        <v>335.64640000000003</v>
      </c>
      <c r="K119" s="94">
        <v>6.1623572111303294E-2</v>
      </c>
      <c r="L119" s="94">
        <v>0.49909306809298926</v>
      </c>
      <c r="M119" s="95">
        <v>2.1454083386335254E-3</v>
      </c>
      <c r="N119" s="97">
        <v>170.17637908946119</v>
      </c>
      <c r="O119" s="97">
        <v>72.084732285070359</v>
      </c>
      <c r="P119" s="98">
        <v>1972.3442336468552</v>
      </c>
      <c r="Q119" s="99">
        <v>2.4501426573516603</v>
      </c>
      <c r="R119" s="100">
        <v>170.17637908946119</v>
      </c>
      <c r="S119" s="100">
        <v>72.084732285070359</v>
      </c>
      <c r="T119" s="107">
        <v>416.95640568073594</v>
      </c>
      <c r="U119" s="100">
        <v>9.9076830010059496</v>
      </c>
      <c r="V119" s="82">
        <v>0.4953814346724203</v>
      </c>
      <c r="W119" s="82">
        <v>1.3776222648684442E-5</v>
      </c>
      <c r="X119" s="102">
        <v>5.1869028478323267E-2</v>
      </c>
      <c r="Y119" s="103">
        <v>1.7930095674791158</v>
      </c>
      <c r="Z119" s="103">
        <v>0.16447582430579652</v>
      </c>
      <c r="AA119" s="127"/>
      <c r="AB119" s="82"/>
      <c r="AD119" s="112">
        <v>0.36</v>
      </c>
      <c r="AE119" s="113">
        <v>0.45785365143373258</v>
      </c>
      <c r="AF119" s="113">
        <v>-9.7853651433732591E-2</v>
      </c>
      <c r="AN119" s="112">
        <v>0.36</v>
      </c>
      <c r="AO119" s="113">
        <v>0.40373759981242674</v>
      </c>
      <c r="AP119" s="113">
        <v>-4.3737599812426753E-2</v>
      </c>
    </row>
    <row r="120" spans="1:42" ht="11.25" customHeight="1" x14ac:dyDescent="0.2">
      <c r="A120" s="88"/>
      <c r="B120" s="105" t="s">
        <v>22</v>
      </c>
      <c r="C120" s="90">
        <v>6341</v>
      </c>
      <c r="D120" s="91">
        <v>10.138300597791975</v>
      </c>
      <c r="E120" s="106">
        <v>9.9499999999999993</v>
      </c>
      <c r="F120" s="93">
        <v>6.5169578622816027E-2</v>
      </c>
      <c r="G120" s="94">
        <v>1.1202012511063335E-2</v>
      </c>
      <c r="H120" s="94">
        <v>0.46037073873924805</v>
      </c>
      <c r="I120" s="95">
        <v>0.45476973248371638</v>
      </c>
      <c r="J120" s="96">
        <v>63.092949999999995</v>
      </c>
      <c r="K120" s="94">
        <v>1.1583657545678585E-2</v>
      </c>
      <c r="L120" s="94">
        <v>0.51067672563866784</v>
      </c>
      <c r="M120" s="95">
        <v>-3.8783008810669428E-4</v>
      </c>
      <c r="N120" s="97">
        <v>79.630396206473819</v>
      </c>
      <c r="O120" s="97">
        <v>36.213493980390446</v>
      </c>
      <c r="P120" s="98">
        <v>792.32244225441445</v>
      </c>
      <c r="Q120" s="99">
        <v>2.2975725511705014</v>
      </c>
      <c r="R120" s="100">
        <v>79.630396206473819</v>
      </c>
      <c r="S120" s="100">
        <v>36.213493980390446</v>
      </c>
      <c r="T120" s="107">
        <v>182.95661256282588</v>
      </c>
      <c r="U120" s="100">
        <v>9.7911770244737593</v>
      </c>
      <c r="V120" s="82">
        <v>0.50667914236198819</v>
      </c>
      <c r="W120" s="82">
        <v>1.598067205398881E-5</v>
      </c>
      <c r="X120" s="102">
        <v>5.3072878224054459E-2</v>
      </c>
      <c r="Y120" s="103">
        <v>1.8654053711938252</v>
      </c>
      <c r="Z120" s="103">
        <v>3.8980059637052492E-2</v>
      </c>
      <c r="AA120" s="127"/>
      <c r="AB120" s="82"/>
      <c r="AD120" s="112">
        <v>0.37</v>
      </c>
      <c r="AE120" s="113">
        <v>0.46859506469240653</v>
      </c>
      <c r="AF120" s="113">
        <v>-9.8595064692406531E-2</v>
      </c>
      <c r="AN120" s="112">
        <v>0.37</v>
      </c>
      <c r="AO120" s="113">
        <v>0.41416923999180233</v>
      </c>
      <c r="AP120" s="113">
        <v>-4.4169239991802334E-2</v>
      </c>
    </row>
    <row r="121" spans="1:42" ht="11.25" customHeight="1" x14ac:dyDescent="0.2">
      <c r="A121" s="88"/>
      <c r="B121" s="105" t="s">
        <v>23</v>
      </c>
      <c r="C121" s="90">
        <v>36492</v>
      </c>
      <c r="D121" s="91">
        <v>10.160717686795792</v>
      </c>
      <c r="E121" s="106">
        <v>11.09</v>
      </c>
      <c r="F121" s="93">
        <v>0.37504624871531345</v>
      </c>
      <c r="G121" s="94">
        <v>6.4466778198032357E-2</v>
      </c>
      <c r="H121" s="94">
        <v>0.52483751693728042</v>
      </c>
      <c r="I121" s="95">
        <v>0.49260412783826424</v>
      </c>
      <c r="J121" s="96">
        <v>404.69627999999994</v>
      </c>
      <c r="K121" s="94">
        <v>7.4300902359614715E-2</v>
      </c>
      <c r="L121" s="94">
        <v>0.58497762799828257</v>
      </c>
      <c r="M121" s="95">
        <v>1.2842781056431329E-3</v>
      </c>
      <c r="N121" s="97">
        <v>191.02879364116814</v>
      </c>
      <c r="O121" s="97">
        <v>94.101572283603389</v>
      </c>
      <c r="P121" s="98">
        <v>2118.5093214805547</v>
      </c>
      <c r="Q121" s="99">
        <v>2.4060438013622756</v>
      </c>
      <c r="R121" s="100">
        <v>191.02879364116814</v>
      </c>
      <c r="S121" s="100">
        <v>94.101572283603389</v>
      </c>
      <c r="T121" s="107">
        <v>459.62364482204589</v>
      </c>
      <c r="U121" s="100">
        <v>9.6498127432125109</v>
      </c>
      <c r="V121" s="82">
        <v>0.57079016445780828</v>
      </c>
      <c r="W121" s="82">
        <v>2.012841217122872E-4</v>
      </c>
      <c r="X121" s="102">
        <v>6.0794715826771727E-2</v>
      </c>
      <c r="Y121" s="103">
        <v>1.940294019268634</v>
      </c>
      <c r="Z121" s="103">
        <v>0.24270071536200613</v>
      </c>
      <c r="AA121" s="127"/>
      <c r="AB121" s="82"/>
      <c r="AD121" s="112">
        <v>0.38</v>
      </c>
      <c r="AE121" s="113">
        <v>0.47924610058669603</v>
      </c>
      <c r="AF121" s="113">
        <v>-9.9246100586696029E-2</v>
      </c>
      <c r="AN121" s="112">
        <v>0.38</v>
      </c>
      <c r="AO121" s="113">
        <v>0.42456146855311305</v>
      </c>
      <c r="AP121" s="113">
        <v>-4.4561468553113048E-2</v>
      </c>
    </row>
    <row r="122" spans="1:42" ht="11.25" customHeight="1" x14ac:dyDescent="0.2">
      <c r="A122" s="88"/>
      <c r="B122" s="105" t="s">
        <v>15</v>
      </c>
      <c r="C122" s="90">
        <v>29359</v>
      </c>
      <c r="D122" s="91">
        <v>10.250821676718951</v>
      </c>
      <c r="E122" s="106">
        <v>9.9499999999999993</v>
      </c>
      <c r="F122" s="93">
        <v>0.30173689619732785</v>
      </c>
      <c r="G122" s="94">
        <v>5.1865618248274473E-2</v>
      </c>
      <c r="H122" s="94">
        <v>0.57670313518555494</v>
      </c>
      <c r="I122" s="95">
        <v>0.55077032606141763</v>
      </c>
      <c r="J122" s="96">
        <v>292.12205</v>
      </c>
      <c r="K122" s="94">
        <v>5.3632644990313449E-2</v>
      </c>
      <c r="L122" s="94">
        <v>0.63861027298859607</v>
      </c>
      <c r="M122" s="95">
        <v>-2.1918021140452382E-3</v>
      </c>
      <c r="N122" s="97">
        <v>171.34468185502578</v>
      </c>
      <c r="O122" s="97">
        <v>94.371566294182415</v>
      </c>
      <c r="P122" s="98">
        <v>1704.8795844575063</v>
      </c>
      <c r="Q122" s="99">
        <v>2.2975725511705014</v>
      </c>
      <c r="R122" s="100">
        <v>171.34468185502578</v>
      </c>
      <c r="S122" s="100">
        <v>94.371566294182415</v>
      </c>
      <c r="T122" s="107">
        <v>393.67683781914951</v>
      </c>
      <c r="U122" s="100">
        <v>9.4324807962245725</v>
      </c>
      <c r="V122" s="82">
        <v>0.62127359981259578</v>
      </c>
      <c r="W122" s="82">
        <v>3.0056023681144812E-4</v>
      </c>
      <c r="X122" s="102">
        <v>6.6368572424299263E-2</v>
      </c>
      <c r="Y122" s="103">
        <v>2.0417265281555452</v>
      </c>
      <c r="Z122" s="103">
        <v>0.21620946510507155</v>
      </c>
      <c r="AA122" s="127"/>
      <c r="AB122" s="82"/>
      <c r="AD122" s="112">
        <v>0.39</v>
      </c>
      <c r="AE122" s="113">
        <v>0.48980785947557215</v>
      </c>
      <c r="AF122" s="113">
        <v>-9.9807859475572136E-2</v>
      </c>
      <c r="AN122" s="112">
        <v>0.39</v>
      </c>
      <c r="AO122" s="113">
        <v>0.43491450074017896</v>
      </c>
      <c r="AP122" s="113">
        <v>-4.4914500740178942E-2</v>
      </c>
    </row>
    <row r="123" spans="1:42" ht="11.25" customHeight="1" x14ac:dyDescent="0.2">
      <c r="A123" s="88"/>
      <c r="B123" s="105" t="s">
        <v>27</v>
      </c>
      <c r="C123" s="90">
        <v>3892</v>
      </c>
      <c r="D123" s="91">
        <v>10.38361470767622</v>
      </c>
      <c r="E123" s="106">
        <v>11.09</v>
      </c>
      <c r="F123" s="93">
        <v>0.04</v>
      </c>
      <c r="G123" s="94">
        <v>6.8756083729787885E-3</v>
      </c>
      <c r="H123" s="94">
        <v>0.58357874355853367</v>
      </c>
      <c r="I123" s="95">
        <v>0.58014093937204425</v>
      </c>
      <c r="J123" s="96">
        <v>43.162279999999996</v>
      </c>
      <c r="K123" s="94">
        <v>7.9244522630609587E-3</v>
      </c>
      <c r="L123" s="94">
        <v>0.64653472525165701</v>
      </c>
      <c r="M123" s="95">
        <v>1.79222324704853E-4</v>
      </c>
      <c r="N123" s="97">
        <v>62.385895841928885</v>
      </c>
      <c r="O123" s="97">
        <v>36.192612217303136</v>
      </c>
      <c r="P123" s="98">
        <v>691.85958488699134</v>
      </c>
      <c r="Q123" s="99">
        <v>2.4060438013622756</v>
      </c>
      <c r="R123" s="100">
        <v>62.385895841928885</v>
      </c>
      <c r="S123" s="100">
        <v>36.192612217303136</v>
      </c>
      <c r="T123" s="107">
        <v>150.10319798290556</v>
      </c>
      <c r="U123" s="100">
        <v>9.3227405558440779</v>
      </c>
      <c r="V123" s="82">
        <v>0.6278942102311873</v>
      </c>
      <c r="W123" s="82">
        <v>3.474688002283567E-4</v>
      </c>
      <c r="X123" s="102">
        <v>6.7192133532207182E-2</v>
      </c>
      <c r="Y123" s="103">
        <v>2.1223812434816249</v>
      </c>
      <c r="Z123" s="103">
        <v>3.0971192648329437E-2</v>
      </c>
      <c r="AA123" s="127"/>
      <c r="AB123" s="82"/>
      <c r="AD123" s="112">
        <v>0.4</v>
      </c>
      <c r="AE123" s="113">
        <v>0.50028142435421752</v>
      </c>
      <c r="AF123" s="113">
        <v>-0.1002814243542175</v>
      </c>
      <c r="AN123" s="112">
        <v>0.4</v>
      </c>
      <c r="AO123" s="113">
        <v>0.44522855027340441</v>
      </c>
      <c r="AP123" s="113">
        <v>-4.5228550273404389E-2</v>
      </c>
    </row>
    <row r="124" spans="1:42" ht="11.25" customHeight="1" x14ac:dyDescent="0.2">
      <c r="A124" s="88"/>
      <c r="B124" s="184" t="s">
        <v>17</v>
      </c>
      <c r="C124" s="185">
        <v>21216</v>
      </c>
      <c r="D124" s="186">
        <v>10.429749190180358</v>
      </c>
      <c r="E124" s="187">
        <v>8.31</v>
      </c>
      <c r="F124" s="93">
        <v>0.21804727646454264</v>
      </c>
      <c r="G124" s="94">
        <v>3.7480191994120754E-2</v>
      </c>
      <c r="H124" s="94">
        <v>0.62105893555265446</v>
      </c>
      <c r="I124" s="95">
        <v>0.60231883955559407</v>
      </c>
      <c r="J124" s="96">
        <v>176.30496000000002</v>
      </c>
      <c r="K124" s="94">
        <v>3.2369009219644376E-2</v>
      </c>
      <c r="L124" s="94">
        <v>0.67890373447130137</v>
      </c>
      <c r="M124" s="95">
        <v>-5.3423799026635632E-3</v>
      </c>
      <c r="N124" s="97">
        <v>145.65713164826499</v>
      </c>
      <c r="O124" s="97">
        <v>87.732034507379367</v>
      </c>
      <c r="P124" s="98">
        <v>1210.4107639970821</v>
      </c>
      <c r="Q124" s="99">
        <v>2.1174596088673567</v>
      </c>
      <c r="R124" s="100">
        <v>145.65713164826499</v>
      </c>
      <c r="S124" s="100">
        <v>87.732034507379367</v>
      </c>
      <c r="T124" s="107">
        <v>308.42309300867629</v>
      </c>
      <c r="U124" s="100">
        <v>9.2398751396017538</v>
      </c>
      <c r="V124" s="82">
        <v>0.66369393461733606</v>
      </c>
      <c r="W124" s="82">
        <v>2.313380115976832E-4</v>
      </c>
      <c r="X124" s="102">
        <v>7.0556133492062412E-2</v>
      </c>
      <c r="Y124" s="103">
        <v>2.0923420945972602</v>
      </c>
      <c r="Z124" s="103">
        <v>0.16408436165225632</v>
      </c>
      <c r="AA124" s="127"/>
      <c r="AB124" s="82"/>
      <c r="AD124" s="112">
        <v>0.41</v>
      </c>
      <c r="AE124" s="113">
        <v>0.51066786118865926</v>
      </c>
      <c r="AF124" s="113">
        <v>-0.10066786118865928</v>
      </c>
      <c r="AN124" s="112">
        <v>0.41</v>
      </c>
      <c r="AO124" s="113">
        <v>0.45550382936295508</v>
      </c>
      <c r="AP124" s="113">
        <v>-4.5503829362955106E-2</v>
      </c>
    </row>
    <row r="125" spans="1:42" ht="11.25" customHeight="1" x14ac:dyDescent="0.2">
      <c r="A125" s="88"/>
      <c r="B125" s="105" t="s">
        <v>14</v>
      </c>
      <c r="C125" s="90">
        <v>13182</v>
      </c>
      <c r="D125" s="91">
        <v>10.671592204007775</v>
      </c>
      <c r="E125" s="106">
        <v>8.31</v>
      </c>
      <c r="F125" s="93">
        <v>6.1453685962434092E-2</v>
      </c>
      <c r="G125" s="94">
        <v>2.3287325172817674E-2</v>
      </c>
      <c r="H125" s="94">
        <v>0.64434626072547219</v>
      </c>
      <c r="I125" s="95">
        <v>0.63270259813906327</v>
      </c>
      <c r="J125" s="96">
        <v>109.54242000000001</v>
      </c>
      <c r="K125" s="94">
        <v>2.0111627051911392E-2</v>
      </c>
      <c r="L125" s="94">
        <v>0.69901536152321275</v>
      </c>
      <c r="M125" s="95">
        <v>-3.3193463365814302E-3</v>
      </c>
      <c r="N125" s="97">
        <v>114.81289126226201</v>
      </c>
      <c r="O125" s="97">
        <v>72.642414601490927</v>
      </c>
      <c r="P125" s="98">
        <v>954.09512638939736</v>
      </c>
      <c r="Q125" s="99">
        <v>2.1174596088673567</v>
      </c>
      <c r="R125" s="100">
        <v>114.81289126226201</v>
      </c>
      <c r="S125" s="100">
        <v>72.642414601490927</v>
      </c>
      <c r="T125" s="107">
        <v>243.11165982511969</v>
      </c>
      <c r="U125" s="100">
        <v>9.1263493873354093</v>
      </c>
      <c r="V125" s="82">
        <v>0.6856928516199714</v>
      </c>
      <c r="W125" s="82">
        <v>1.7748927012196393E-4</v>
      </c>
      <c r="X125" s="102">
        <v>7.2646265820060701E-2</v>
      </c>
      <c r="Y125" s="103">
        <v>2.1393685985809618</v>
      </c>
      <c r="Z125" s="103">
        <v>0.10658371202265779</v>
      </c>
      <c r="AA125" s="127"/>
      <c r="AB125" s="82"/>
      <c r="AD125" s="112">
        <v>0.42</v>
      </c>
      <c r="AE125" s="113">
        <v>0.52096821924281722</v>
      </c>
      <c r="AF125" s="113">
        <v>-0.10096821924281724</v>
      </c>
      <c r="AN125" s="112">
        <v>0.42</v>
      </c>
      <c r="AO125" s="113">
        <v>0.46574054872179399</v>
      </c>
      <c r="AP125" s="113">
        <v>-4.5740548721794005E-2</v>
      </c>
    </row>
    <row r="126" spans="1:42" ht="11.25" customHeight="1" x14ac:dyDescent="0.2">
      <c r="A126" s="88"/>
      <c r="B126" s="105" t="s">
        <v>26</v>
      </c>
      <c r="C126" s="90">
        <v>5463</v>
      </c>
      <c r="D126" s="91">
        <v>10.705299444083041</v>
      </c>
      <c r="E126" s="106">
        <v>11.09</v>
      </c>
      <c r="F126" s="93">
        <v>2.546817527027594E-2</v>
      </c>
      <c r="G126" s="94">
        <v>9.6509374464499292E-3</v>
      </c>
      <c r="H126" s="94">
        <v>0.65399719817192214</v>
      </c>
      <c r="I126" s="95">
        <v>0.64917172944869717</v>
      </c>
      <c r="J126" s="96">
        <v>60.584669999999996</v>
      </c>
      <c r="K126" s="94">
        <v>1.1123145609738441E-2</v>
      </c>
      <c r="L126" s="94">
        <v>0.71013850713295124</v>
      </c>
      <c r="M126" s="95">
        <v>4.2100375297182691E-4</v>
      </c>
      <c r="N126" s="97">
        <v>73.912109968529521</v>
      </c>
      <c r="O126" s="97">
        <v>47.981652255472596</v>
      </c>
      <c r="P126" s="98">
        <v>819.68529955099234</v>
      </c>
      <c r="Q126" s="99">
        <v>2.4060438013622756</v>
      </c>
      <c r="R126" s="100">
        <v>73.912109968529521</v>
      </c>
      <c r="S126" s="100">
        <v>47.981652255472596</v>
      </c>
      <c r="T126" s="107">
        <v>177.83577403538732</v>
      </c>
      <c r="U126" s="100">
        <v>9.0648141919459668</v>
      </c>
      <c r="V126" s="82">
        <v>0.69475563273236329</v>
      </c>
      <c r="W126" s="82">
        <v>2.3663282482426384E-4</v>
      </c>
      <c r="X126" s="102">
        <v>7.3802256141874925E-2</v>
      </c>
      <c r="Y126" s="103">
        <v>2.2686156959269863</v>
      </c>
      <c r="Z126" s="103">
        <v>4.9669680424531244E-2</v>
      </c>
      <c r="AA126" s="127"/>
      <c r="AB126" s="82"/>
      <c r="AD126" s="112">
        <v>0.43</v>
      </c>
      <c r="AE126" s="113">
        <v>0.53118353139815588</v>
      </c>
      <c r="AF126" s="113">
        <v>-0.10118353139815589</v>
      </c>
      <c r="AN126" s="112">
        <v>0.43</v>
      </c>
      <c r="AO126" s="113">
        <v>0.47593891757858986</v>
      </c>
      <c r="AP126" s="113">
        <v>-4.5938917578589866E-2</v>
      </c>
    </row>
    <row r="127" spans="1:42" ht="11.25" customHeight="1" x14ac:dyDescent="0.2">
      <c r="A127" s="88"/>
      <c r="B127" s="105" t="s">
        <v>18</v>
      </c>
      <c r="C127" s="90">
        <v>172347</v>
      </c>
      <c r="D127" s="91">
        <v>10.832407451336701</v>
      </c>
      <c r="E127" s="106">
        <v>8.0269354848068151</v>
      </c>
      <c r="F127" s="93">
        <v>0.80347128012195634</v>
      </c>
      <c r="G127" s="94">
        <v>0.30446826214228551</v>
      </c>
      <c r="H127" s="94">
        <v>0.95846546031420765</v>
      </c>
      <c r="I127" s="95">
        <v>0.80623132924306495</v>
      </c>
      <c r="J127" s="96">
        <v>1383.4182500000002</v>
      </c>
      <c r="K127" s="94">
        <v>0.25399102832316395</v>
      </c>
      <c r="L127" s="94">
        <v>0.96412953545611524</v>
      </c>
      <c r="M127" s="95">
        <v>-5.0105216262932073E-2</v>
      </c>
      <c r="N127" s="97">
        <v>415.14696193035064</v>
      </c>
      <c r="O127" s="97">
        <v>334.70448694832669</v>
      </c>
      <c r="P127" s="98">
        <v>3332.3578801284757</v>
      </c>
      <c r="Q127" s="99">
        <v>2.0828028218437904</v>
      </c>
      <c r="R127" s="100">
        <v>415.14696193035064</v>
      </c>
      <c r="S127" s="100">
        <v>334.70448694832669</v>
      </c>
      <c r="T127" s="107">
        <v>864.66926378841094</v>
      </c>
      <c r="U127" s="100">
        <v>8.477977340661619</v>
      </c>
      <c r="V127" s="82">
        <v>0.96527419720889729</v>
      </c>
      <c r="W127" s="82">
        <v>1.3102505282820754E-6</v>
      </c>
      <c r="X127" s="102">
        <v>0.10019867140700985</v>
      </c>
      <c r="Y127" s="103">
        <v>2.388464264096521</v>
      </c>
      <c r="Z127" s="103">
        <v>1.7369188322836591</v>
      </c>
      <c r="AA127" s="127"/>
      <c r="AB127" s="82"/>
      <c r="AD127" s="112">
        <v>0.44</v>
      </c>
      <c r="AE127" s="113">
        <v>0.54131481446614105</v>
      </c>
      <c r="AF127" s="113">
        <v>-0.10131481446614105</v>
      </c>
      <c r="AN127" s="112">
        <v>0.44</v>
      </c>
      <c r="AO127" s="113">
        <v>0.48609914369049201</v>
      </c>
      <c r="AP127" s="113">
        <v>-4.6099143690492006E-2</v>
      </c>
    </row>
    <row r="128" spans="1:42" ht="11.25" customHeight="1" x14ac:dyDescent="0.2">
      <c r="A128" s="88"/>
      <c r="B128" s="105" t="s">
        <v>21</v>
      </c>
      <c r="C128" s="90">
        <v>2692</v>
      </c>
      <c r="D128" s="91">
        <v>10.937381913345623</v>
      </c>
      <c r="E128" s="188">
        <v>8.31</v>
      </c>
      <c r="F128" s="93">
        <v>1.254994102646583E-2</v>
      </c>
      <c r="G128" s="94">
        <v>4.7556880113203744E-3</v>
      </c>
      <c r="H128" s="94">
        <v>0.96322114832552808</v>
      </c>
      <c r="I128" s="95">
        <v>0.96084330431986786</v>
      </c>
      <c r="J128" s="96">
        <v>22.370519999999999</v>
      </c>
      <c r="K128" s="94">
        <v>4.1071536962331559E-3</v>
      </c>
      <c r="L128" s="94">
        <v>0.9682366891523484</v>
      </c>
      <c r="M128" s="95">
        <v>-6.48534315087268E-4</v>
      </c>
      <c r="N128" s="97">
        <v>51.884487084291386</v>
      </c>
      <c r="O128" s="97">
        <v>49.852862013012043</v>
      </c>
      <c r="P128" s="98">
        <v>431.16008767046145</v>
      </c>
      <c r="Q128" s="99">
        <v>2.1174596088673567</v>
      </c>
      <c r="R128" s="100">
        <v>51.884487084291386</v>
      </c>
      <c r="S128" s="100">
        <v>49.852862013012043</v>
      </c>
      <c r="T128" s="107">
        <v>109.86330572778706</v>
      </c>
      <c r="U128" s="100">
        <v>7.9002857844389052</v>
      </c>
      <c r="V128" s="82">
        <v>0.9692754262105101</v>
      </c>
      <c r="W128" s="82">
        <v>1.0789746759984425E-6</v>
      </c>
      <c r="X128" s="102">
        <v>0.10062551378502316</v>
      </c>
      <c r="Y128" s="103">
        <v>2.648530971404039</v>
      </c>
      <c r="Z128" s="103">
        <v>3.3359802241571021E-2</v>
      </c>
      <c r="AA128" s="127"/>
      <c r="AB128" s="82"/>
      <c r="AD128" s="112">
        <v>0.45</v>
      </c>
      <c r="AE128" s="113">
        <v>0.55136306949368141</v>
      </c>
      <c r="AF128" s="113">
        <v>-0.1013630694936814</v>
      </c>
      <c r="AN128" s="112">
        <v>0.45</v>
      </c>
      <c r="AO128" s="113">
        <v>0.49622143335577557</v>
      </c>
      <c r="AP128" s="113">
        <v>-4.6221433355775554E-2</v>
      </c>
    </row>
    <row r="129" spans="1:42" ht="11.25" customHeight="1" x14ac:dyDescent="0.2">
      <c r="A129" s="88"/>
      <c r="B129" s="122" t="s">
        <v>8</v>
      </c>
      <c r="C129" s="123">
        <v>20819</v>
      </c>
      <c r="D129" s="124">
        <v>10.988364499629299</v>
      </c>
      <c r="E129" s="135">
        <v>8.31</v>
      </c>
      <c r="F129" s="136">
        <v>9.7056917618867797E-2</v>
      </c>
      <c r="G129" s="137">
        <v>3.6778851674472098E-2</v>
      </c>
      <c r="H129" s="137">
        <v>1.0000000000000002</v>
      </c>
      <c r="I129" s="138">
        <v>0.98161057416276409</v>
      </c>
      <c r="J129" s="139">
        <v>173.00589000000002</v>
      </c>
      <c r="K129" s="137">
        <v>3.1763310847651598E-2</v>
      </c>
      <c r="L129" s="137">
        <v>1</v>
      </c>
      <c r="M129" s="138">
        <v>-5.0155408268205415E-3</v>
      </c>
      <c r="N129" s="140">
        <v>144.28790663115188</v>
      </c>
      <c r="O129" s="140">
        <v>141.63453487294831</v>
      </c>
      <c r="P129" s="141">
        <v>1199.0325041048723</v>
      </c>
      <c r="Q129" s="142">
        <v>2.1174596088673567</v>
      </c>
      <c r="R129" s="143">
        <v>144.28790663115188</v>
      </c>
      <c r="S129" s="143">
        <v>141.63453487294831</v>
      </c>
      <c r="T129" s="144">
        <v>305.52381433948858</v>
      </c>
      <c r="U129" s="143">
        <v>7.822691041676709</v>
      </c>
      <c r="V129" s="145">
        <v>1</v>
      </c>
      <c r="W129" s="145">
        <v>0</v>
      </c>
      <c r="X129" s="146">
        <v>0.10392656559329173</v>
      </c>
      <c r="Y129" s="147">
        <v>2.6806735417616423</v>
      </c>
      <c r="Z129" s="147">
        <v>0.26429321936782457</v>
      </c>
      <c r="AA129" s="127"/>
      <c r="AB129" s="82"/>
      <c r="AD129" s="112">
        <v>0.46</v>
      </c>
      <c r="AE129" s="113">
        <v>0.56132928206173915</v>
      </c>
      <c r="AF129" s="113">
        <v>-0.10132928206173913</v>
      </c>
      <c r="AN129" s="112">
        <v>0.46</v>
      </c>
      <c r="AO129" s="113">
        <v>0.50630599142635946</v>
      </c>
      <c r="AP129" s="113">
        <v>-4.6305991426359439E-2</v>
      </c>
    </row>
    <row r="130" spans="1:42" ht="11.25" customHeight="1" x14ac:dyDescent="0.2">
      <c r="A130" s="88"/>
      <c r="B130" s="59" t="s">
        <v>121</v>
      </c>
      <c r="C130" s="148">
        <v>566059</v>
      </c>
      <c r="D130" s="149">
        <v>9.8778380975688194</v>
      </c>
      <c r="E130" s="150">
        <v>9.6221788364817105</v>
      </c>
      <c r="F130" s="95">
        <v>4.9999999999999991</v>
      </c>
      <c r="G130" s="94">
        <v>1.0000000000000002</v>
      </c>
      <c r="H130" s="94"/>
      <c r="I130" s="95">
        <v>1.0000000000000002</v>
      </c>
      <c r="J130" s="189">
        <v>5446.7209300000013</v>
      </c>
      <c r="K130" s="151">
        <v>1</v>
      </c>
      <c r="L130" s="151"/>
      <c r="N130" s="97"/>
      <c r="O130" s="97"/>
      <c r="P130" s="97"/>
      <c r="Q130" s="97"/>
      <c r="R130" s="97"/>
      <c r="S130" s="97"/>
      <c r="T130" s="97"/>
      <c r="U130" s="100" t="s">
        <v>121</v>
      </c>
      <c r="V130" s="82"/>
      <c r="W130" s="82"/>
      <c r="X130" s="97" t="s">
        <v>121</v>
      </c>
      <c r="Y130" s="97"/>
      <c r="Z130" s="95">
        <v>3.8085047755577262</v>
      </c>
      <c r="AA130" s="127"/>
      <c r="AB130" s="82"/>
      <c r="AD130" s="112">
        <v>0.47</v>
      </c>
      <c r="AE130" s="113">
        <v>0.5712144225772805</v>
      </c>
      <c r="AF130" s="113">
        <v>-0.10121442257728053</v>
      </c>
      <c r="AN130" s="112">
        <v>0.47</v>
      </c>
      <c r="AO130" s="113">
        <v>0.51635302132019956</v>
      </c>
      <c r="AP130" s="113">
        <v>-4.6353021320199583E-2</v>
      </c>
    </row>
    <row r="131" spans="1:42" ht="11.25" customHeight="1" x14ac:dyDescent="0.2">
      <c r="A131" s="88"/>
      <c r="C131" s="148"/>
      <c r="D131" s="152"/>
      <c r="E131" s="97"/>
      <c r="F131" s="97"/>
      <c r="H131" s="151"/>
      <c r="I131" s="153" t="s">
        <v>121</v>
      </c>
      <c r="J131" s="154"/>
      <c r="K131" s="151"/>
      <c r="L131" s="155" t="s">
        <v>121</v>
      </c>
      <c r="O131" s="59"/>
      <c r="V131" s="156" t="s">
        <v>122</v>
      </c>
      <c r="W131" s="157">
        <v>2.9600494542876715E-3</v>
      </c>
      <c r="X131" s="158" t="s">
        <v>123</v>
      </c>
      <c r="Y131" s="159" t="s">
        <v>123</v>
      </c>
      <c r="Z131" s="95">
        <v>0.12201070709956516</v>
      </c>
      <c r="AA131" s="127"/>
      <c r="AB131" s="82"/>
      <c r="AD131" s="112">
        <v>0.48</v>
      </c>
      <c r="AE131" s="113">
        <v>0.58101944655874382</v>
      </c>
      <c r="AF131" s="113">
        <v>-0.10101944655874384</v>
      </c>
      <c r="AN131" s="112">
        <v>0.48</v>
      </c>
      <c r="AO131" s="113">
        <v>0.52636272503355119</v>
      </c>
      <c r="AP131" s="113">
        <v>-4.6362725033551211E-2</v>
      </c>
    </row>
    <row r="132" spans="1:42" ht="11.25" customHeight="1" x14ac:dyDescent="0.2">
      <c r="A132" s="88"/>
      <c r="B132" s="160" t="s">
        <v>124</v>
      </c>
      <c r="C132" s="161">
        <v>0.2</v>
      </c>
      <c r="D132" s="162">
        <v>8.245318379765445</v>
      </c>
      <c r="G132" s="61"/>
      <c r="H132" s="163" t="s">
        <v>125</v>
      </c>
      <c r="I132" s="97">
        <v>-2.8913916357200207</v>
      </c>
      <c r="L132" s="163" t="s">
        <v>126</v>
      </c>
      <c r="M132" s="95">
        <v>-6.2806678206147076E-2</v>
      </c>
      <c r="N132" s="164"/>
      <c r="O132" s="164"/>
      <c r="P132" s="164"/>
      <c r="Q132" s="164"/>
      <c r="R132" s="164"/>
      <c r="S132" s="164"/>
      <c r="T132" s="164"/>
      <c r="U132" s="164"/>
      <c r="V132" s="165" t="s">
        <v>127</v>
      </c>
      <c r="W132" s="190">
        <v>-7.4302153674842861</v>
      </c>
      <c r="X132" s="167" t="s">
        <v>128</v>
      </c>
      <c r="Y132" s="168" t="s">
        <v>128</v>
      </c>
      <c r="Z132" s="95">
        <v>0.34930031076362522</v>
      </c>
      <c r="AA132" s="127"/>
      <c r="AB132" s="82"/>
      <c r="AD132" s="112">
        <v>0.49</v>
      </c>
      <c r="AE132" s="113">
        <v>0.59074529491517824</v>
      </c>
      <c r="AF132" s="113">
        <v>-0.10074529491517825</v>
      </c>
      <c r="AN132" s="112">
        <v>0.49</v>
      </c>
      <c r="AO132" s="113">
        <v>0.53633530315311773</v>
      </c>
      <c r="AP132" s="113">
        <v>-4.6335303153117735E-2</v>
      </c>
    </row>
    <row r="133" spans="1:42" ht="11.25" customHeight="1" x14ac:dyDescent="0.2">
      <c r="A133" s="88"/>
      <c r="C133" s="161">
        <v>0.4</v>
      </c>
      <c r="D133" s="162">
        <v>9.9458493905499861</v>
      </c>
      <c r="G133" s="61"/>
      <c r="H133" s="169"/>
      <c r="I133" s="164"/>
      <c r="N133" s="170"/>
      <c r="O133" s="170"/>
      <c r="P133" s="170"/>
      <c r="Q133" s="170"/>
      <c r="R133" s="170"/>
      <c r="S133" s="170"/>
      <c r="T133" s="170"/>
      <c r="U133" s="170"/>
      <c r="V133" s="163"/>
      <c r="W133" s="126"/>
      <c r="X133" s="126"/>
      <c r="Y133" s="126"/>
      <c r="Z133" s="126"/>
      <c r="AA133" s="127"/>
      <c r="AB133" s="82"/>
      <c r="AD133" s="112">
        <v>0.5</v>
      </c>
      <c r="AE133" s="113">
        <v>0.60039289421923081</v>
      </c>
      <c r="AF133" s="113">
        <v>-0.10039289421923081</v>
      </c>
      <c r="AN133" s="112">
        <v>0.5</v>
      </c>
      <c r="AO133" s="113">
        <v>0.54627095486806543</v>
      </c>
      <c r="AP133" s="113">
        <v>-4.6270954868065428E-2</v>
      </c>
    </row>
    <row r="134" spans="1:42" ht="11.25" customHeight="1" x14ac:dyDescent="0.2">
      <c r="A134" s="88"/>
      <c r="C134" s="161">
        <v>0.6</v>
      </c>
      <c r="D134" s="162">
        <v>10.124329737325509</v>
      </c>
      <c r="G134" s="61"/>
      <c r="H134" s="169"/>
      <c r="I134" s="164"/>
      <c r="N134" s="170"/>
      <c r="O134" s="170"/>
      <c r="P134" s="170"/>
      <c r="Q134" s="170"/>
      <c r="R134" s="170"/>
      <c r="S134" s="170"/>
      <c r="T134" s="170"/>
      <c r="U134" s="170"/>
      <c r="V134" s="163"/>
      <c r="W134" s="126"/>
      <c r="X134" s="126"/>
      <c r="Y134" s="126"/>
      <c r="Z134" s="126"/>
      <c r="AA134" s="127"/>
      <c r="AB134" s="82"/>
      <c r="AD134" s="112">
        <v>0.51</v>
      </c>
      <c r="AE134" s="113">
        <v>0.6099631569741214</v>
      </c>
      <c r="AF134" s="113">
        <v>-9.9963156974121392E-2</v>
      </c>
      <c r="AN134" s="112">
        <v>0.51</v>
      </c>
      <c r="AO134" s="113">
        <v>0.55616987798192907</v>
      </c>
      <c r="AP134" s="113">
        <v>-4.6169877981929064E-2</v>
      </c>
    </row>
    <row r="135" spans="1:42" ht="11.25" customHeight="1" x14ac:dyDescent="0.2">
      <c r="A135" s="88"/>
      <c r="C135" s="161">
        <v>0.8</v>
      </c>
      <c r="D135" s="162">
        <v>10.526486395711325</v>
      </c>
      <c r="G135" s="61"/>
      <c r="H135" s="169"/>
      <c r="I135" s="164"/>
      <c r="N135" s="170"/>
      <c r="O135" s="170"/>
      <c r="P135" s="170"/>
      <c r="Q135" s="170"/>
      <c r="R135" s="170"/>
      <c r="S135" s="170"/>
      <c r="T135" s="170"/>
      <c r="U135" s="170"/>
      <c r="V135" s="163"/>
      <c r="W135" s="126"/>
      <c r="X135" s="126"/>
      <c r="Y135" s="126"/>
      <c r="Z135" s="126"/>
      <c r="AA135" s="127"/>
      <c r="AB135" s="82"/>
      <c r="AD135" s="112">
        <v>0.52</v>
      </c>
      <c r="AE135" s="113">
        <v>0.61945698187476705</v>
      </c>
      <c r="AF135" s="113">
        <v>-9.9456981874767036E-2</v>
      </c>
      <c r="AN135" s="112">
        <v>0.52</v>
      </c>
      <c r="AO135" s="113">
        <v>0.56603226892438674</v>
      </c>
      <c r="AP135" s="113">
        <v>-4.6032268924386721E-2</v>
      </c>
    </row>
    <row r="136" spans="1:42" ht="11.25" customHeight="1" x14ac:dyDescent="0.2">
      <c r="A136" s="88"/>
      <c r="F136" s="59" t="s">
        <v>121</v>
      </c>
      <c r="G136" s="61"/>
      <c r="H136" s="169"/>
      <c r="I136" s="164"/>
      <c r="N136" s="170"/>
      <c r="O136" s="170"/>
      <c r="P136" s="170"/>
      <c r="Q136" s="170"/>
      <c r="R136" s="170"/>
      <c r="S136" s="170"/>
      <c r="T136" s="170"/>
      <c r="U136" s="170"/>
      <c r="V136" s="163"/>
      <c r="W136" s="126"/>
      <c r="X136" s="126"/>
      <c r="Y136" s="126"/>
      <c r="Z136" s="126"/>
      <c r="AA136" s="127"/>
      <c r="AB136" s="126"/>
      <c r="AD136" s="112">
        <v>0.53</v>
      </c>
      <c r="AE136" s="113">
        <v>0.62887525406319922</v>
      </c>
      <c r="AF136" s="113">
        <v>-9.8875254063199192E-2</v>
      </c>
      <c r="AN136" s="112">
        <v>0.53</v>
      </c>
      <c r="AO136" s="113">
        <v>0.57585832276292792</v>
      </c>
      <c r="AP136" s="113">
        <v>-4.5858322762927894E-2</v>
      </c>
    </row>
    <row r="137" spans="1:42" ht="11.25" customHeight="1" x14ac:dyDescent="0.2">
      <c r="A137" s="88"/>
      <c r="B137" s="171" t="s">
        <v>129</v>
      </c>
      <c r="C137" s="172" t="s">
        <v>29</v>
      </c>
      <c r="D137" s="172" t="s">
        <v>31</v>
      </c>
      <c r="E137" s="172" t="s">
        <v>33</v>
      </c>
      <c r="G137" s="172" t="s">
        <v>130</v>
      </c>
      <c r="H137" s="169"/>
      <c r="N137" s="170"/>
      <c r="O137" s="170"/>
      <c r="P137" s="170"/>
      <c r="Q137" s="170"/>
      <c r="R137" s="170"/>
      <c r="S137" s="170"/>
      <c r="T137" s="170"/>
      <c r="U137" s="170"/>
      <c r="V137" s="163"/>
      <c r="W137" s="126"/>
      <c r="X137" s="126"/>
      <c r="Y137" s="126"/>
      <c r="Z137" s="126"/>
      <c r="AA137" s="127"/>
      <c r="AB137" s="126"/>
      <c r="AD137" s="112">
        <v>0.54</v>
      </c>
      <c r="AE137" s="113">
        <v>0.63821884537842033</v>
      </c>
      <c r="AF137" s="113">
        <v>-9.8218845378420294E-2</v>
      </c>
      <c r="AN137" s="112">
        <v>0.54</v>
      </c>
      <c r="AO137" s="113">
        <v>0.58564823321439519</v>
      </c>
      <c r="AP137" s="113">
        <v>-4.5648233214395151E-2</v>
      </c>
    </row>
    <row r="138" spans="1:42" ht="11.25" customHeight="1" x14ac:dyDescent="0.2">
      <c r="A138" s="88"/>
      <c r="B138" s="173" t="s">
        <v>161</v>
      </c>
      <c r="C138" s="174">
        <v>95062</v>
      </c>
      <c r="D138" s="175">
        <v>7.6430295681064155</v>
      </c>
      <c r="E138" s="175">
        <v>10.464051461151669</v>
      </c>
      <c r="G138" s="175">
        <v>0.5</v>
      </c>
      <c r="H138" s="169"/>
      <c r="N138" s="170"/>
      <c r="O138" s="170"/>
      <c r="P138" s="170"/>
      <c r="Q138" s="170"/>
      <c r="R138" s="170"/>
      <c r="S138" s="170"/>
      <c r="T138" s="170"/>
      <c r="U138" s="170"/>
      <c r="V138" s="163"/>
      <c r="W138" s="126"/>
      <c r="X138" s="126"/>
      <c r="Y138" s="126"/>
      <c r="Z138" s="126"/>
      <c r="AA138" s="127"/>
      <c r="AB138" s="126"/>
      <c r="AD138" s="112">
        <v>0.55000000000000004</v>
      </c>
      <c r="AE138" s="113">
        <v>0.64748861460083196</v>
      </c>
      <c r="AF138" s="113">
        <v>-9.7488614600831913E-2</v>
      </c>
      <c r="AN138" s="112">
        <v>0.55000000000000004</v>
      </c>
      <c r="AO138" s="113">
        <v>0.59540219265641714</v>
      </c>
      <c r="AP138" s="113">
        <v>-4.5402192656417095E-2</v>
      </c>
    </row>
    <row r="139" spans="1:42" ht="11.25" customHeight="1" x14ac:dyDescent="0.2">
      <c r="A139" s="88"/>
      <c r="B139" s="173" t="s">
        <v>162</v>
      </c>
      <c r="C139" s="174">
        <v>80996</v>
      </c>
      <c r="D139" s="175">
        <v>9.3647770432962041</v>
      </c>
      <c r="E139" s="175">
        <v>10.244242678650798</v>
      </c>
      <c r="G139" s="175">
        <v>0.5</v>
      </c>
      <c r="H139" s="169"/>
      <c r="N139" s="170"/>
      <c r="O139" s="170"/>
      <c r="P139" s="170"/>
      <c r="Q139" s="170"/>
      <c r="R139" s="170"/>
      <c r="S139" s="170"/>
      <c r="T139" s="170"/>
      <c r="U139" s="170"/>
      <c r="V139" s="163"/>
      <c r="W139" s="126"/>
      <c r="X139" s="126"/>
      <c r="Y139" s="126"/>
      <c r="Z139" s="126"/>
      <c r="AA139" s="127"/>
      <c r="AB139" s="126"/>
      <c r="AD139" s="112">
        <v>0.56000000000000005</v>
      </c>
      <c r="AE139" s="113">
        <v>0.6566854076913784</v>
      </c>
      <c r="AF139" s="113">
        <v>-9.6685407691378344E-2</v>
      </c>
      <c r="AN139" s="112">
        <v>0.56000000000000005</v>
      </c>
      <c r="AO139" s="113">
        <v>0.60512039213872693</v>
      </c>
      <c r="AP139" s="113">
        <v>-4.5120392138726872E-2</v>
      </c>
    </row>
    <row r="140" spans="1:42" ht="11.25" customHeight="1" x14ac:dyDescent="0.2">
      <c r="A140" s="88"/>
      <c r="B140" s="173" t="s">
        <v>163</v>
      </c>
      <c r="C140" s="174">
        <v>78198</v>
      </c>
      <c r="D140" s="175">
        <v>10.030340465794287</v>
      </c>
      <c r="E140" s="175">
        <v>11.431805417018337</v>
      </c>
      <c r="G140" s="175">
        <v>0.5</v>
      </c>
      <c r="H140" s="169"/>
      <c r="N140" s="170"/>
      <c r="O140" s="170"/>
      <c r="P140" s="170"/>
      <c r="Q140" s="170"/>
      <c r="R140" s="170"/>
      <c r="S140" s="170"/>
      <c r="T140" s="170"/>
      <c r="U140" s="170"/>
      <c r="V140" s="163"/>
      <c r="W140" s="126"/>
      <c r="X140" s="126"/>
      <c r="Y140" s="126"/>
      <c r="Z140" s="126"/>
      <c r="AA140" s="127"/>
      <c r="AB140" s="126"/>
      <c r="AD140" s="112">
        <v>0.56999999999999995</v>
      </c>
      <c r="AE140" s="113">
        <v>0.66581005802553062</v>
      </c>
      <c r="AF140" s="113">
        <v>-9.5810058025530664E-2</v>
      </c>
      <c r="AN140" s="112">
        <v>0.56999999999999995</v>
      </c>
      <c r="AO140" s="113">
        <v>0.61480302139436127</v>
      </c>
      <c r="AP140" s="113">
        <v>-4.480302139436132E-2</v>
      </c>
    </row>
    <row r="141" spans="1:42" ht="11.25" customHeight="1" x14ac:dyDescent="0.2">
      <c r="A141" s="88"/>
      <c r="B141" s="173" t="s">
        <v>164</v>
      </c>
      <c r="C141" s="174">
        <v>97300</v>
      </c>
      <c r="D141" s="175">
        <v>10.254021940237255</v>
      </c>
      <c r="E141" s="175">
        <v>10.065555190133606</v>
      </c>
      <c r="G141" s="175">
        <v>0.5</v>
      </c>
      <c r="H141" s="169"/>
      <c r="N141" s="170"/>
      <c r="O141" s="170"/>
      <c r="P141" s="170"/>
      <c r="Q141" s="170"/>
      <c r="R141" s="170"/>
      <c r="S141" s="170"/>
      <c r="T141" s="170"/>
      <c r="U141" s="170"/>
      <c r="V141" s="163"/>
      <c r="W141" s="126"/>
      <c r="X141" s="126"/>
      <c r="Y141" s="126"/>
      <c r="Z141" s="126"/>
      <c r="AA141" s="127"/>
      <c r="AB141" s="126"/>
      <c r="AD141" s="112">
        <v>0.57999999999999996</v>
      </c>
      <c r="AE141" s="113">
        <v>0.67486338662223988</v>
      </c>
      <c r="AF141" s="113">
        <v>-9.486338662223992E-2</v>
      </c>
      <c r="AN141" s="112">
        <v>0.57999999999999996</v>
      </c>
      <c r="AO141" s="113">
        <v>0.62445026885075927</v>
      </c>
      <c r="AP141" s="113">
        <v>-4.4450268850759311E-2</v>
      </c>
    </row>
    <row r="142" spans="1:42" ht="11.25" customHeight="1" x14ac:dyDescent="0.2">
      <c r="A142" s="88"/>
      <c r="B142" s="176" t="s">
        <v>165</v>
      </c>
      <c r="C142" s="177">
        <v>214503</v>
      </c>
      <c r="D142" s="178">
        <v>10.8357416863181</v>
      </c>
      <c r="E142" s="178">
        <v>8.1533673188719984</v>
      </c>
      <c r="G142" s="178">
        <v>0.5</v>
      </c>
      <c r="H142" s="169"/>
      <c r="N142" s="170"/>
      <c r="O142" s="170"/>
      <c r="P142" s="170"/>
      <c r="Q142" s="170"/>
      <c r="R142" s="170"/>
      <c r="S142" s="170"/>
      <c r="T142" s="170"/>
      <c r="U142" s="170"/>
      <c r="V142" s="163"/>
      <c r="W142" s="126"/>
      <c r="X142" s="126"/>
      <c r="Y142" s="126"/>
      <c r="Z142" s="126"/>
      <c r="AA142" s="127"/>
      <c r="AB142" s="126"/>
      <c r="AD142" s="112">
        <v>0.59</v>
      </c>
      <c r="AE142" s="113">
        <v>0.68384620236798743</v>
      </c>
      <c r="AF142" s="113">
        <v>-9.3846202367987464E-2</v>
      </c>
      <c r="AN142" s="112">
        <v>0.59</v>
      </c>
      <c r="AO142" s="113">
        <v>0.63406232164074117</v>
      </c>
      <c r="AP142" s="113">
        <v>-4.4062321640741198E-2</v>
      </c>
    </row>
    <row r="143" spans="1:42" ht="11.25" customHeight="1" x14ac:dyDescent="0.2">
      <c r="A143" s="88"/>
      <c r="G143" s="61"/>
      <c r="H143" s="169"/>
      <c r="I143" s="164"/>
      <c r="N143" s="170"/>
      <c r="O143" s="170"/>
      <c r="P143" s="170"/>
      <c r="Q143" s="170"/>
      <c r="R143" s="170"/>
      <c r="S143" s="170"/>
      <c r="T143" s="170"/>
      <c r="U143" s="170"/>
      <c r="V143" s="163"/>
      <c r="W143" s="126"/>
      <c r="X143" s="126"/>
      <c r="Y143" s="126"/>
      <c r="Z143" s="126"/>
      <c r="AA143" s="127"/>
      <c r="AB143" s="126"/>
      <c r="AD143" s="112">
        <v>0.6</v>
      </c>
      <c r="AE143" s="113">
        <v>0.69275930223604698</v>
      </c>
      <c r="AF143" s="113">
        <v>-9.2759302236047003E-2</v>
      </c>
      <c r="AN143" s="112">
        <v>0.6</v>
      </c>
      <c r="AO143" s="113">
        <v>0.6436393656133832</v>
      </c>
      <c r="AP143" s="113">
        <v>-4.3639365613383219E-2</v>
      </c>
    </row>
    <row r="144" spans="1:42" ht="11.25" customHeight="1" x14ac:dyDescent="0.2">
      <c r="C144" s="179" t="s">
        <v>50</v>
      </c>
      <c r="D144" s="180">
        <v>1000</v>
      </c>
      <c r="G144" s="61"/>
      <c r="H144" s="163"/>
      <c r="I144" s="97"/>
      <c r="L144" s="163"/>
      <c r="M144" s="95"/>
      <c r="N144" s="164"/>
      <c r="O144" s="164"/>
      <c r="P144" s="164"/>
      <c r="Q144" s="164"/>
      <c r="R144" s="164"/>
      <c r="S144" s="164"/>
      <c r="T144" s="164"/>
      <c r="U144" s="164"/>
      <c r="V144" s="163"/>
      <c r="W144" s="126"/>
      <c r="AA144" s="127"/>
      <c r="AB144" s="126"/>
      <c r="AD144" s="112">
        <v>0.61</v>
      </c>
      <c r="AE144" s="113">
        <v>0.70160347150108227</v>
      </c>
      <c r="AF144" s="113">
        <v>-9.1603471501082279E-2</v>
      </c>
      <c r="AN144" s="112">
        <v>0.61</v>
      </c>
      <c r="AO144" s="113">
        <v>0.65318158534478621</v>
      </c>
      <c r="AP144" s="113">
        <v>-4.3181585344786222E-2</v>
      </c>
    </row>
    <row r="145" spans="2:42" ht="11.25" customHeight="1" x14ac:dyDescent="0.2">
      <c r="C145" s="179" t="s">
        <v>131</v>
      </c>
      <c r="D145" s="180">
        <v>994.73365999999999</v>
      </c>
      <c r="G145" s="61"/>
      <c r="H145" s="163"/>
      <c r="I145" s="97"/>
      <c r="L145" s="163"/>
      <c r="M145" s="95"/>
      <c r="N145" s="164"/>
      <c r="O145" s="164"/>
      <c r="P145" s="164"/>
      <c r="Q145" s="164"/>
      <c r="R145" s="164"/>
      <c r="S145" s="164"/>
      <c r="T145" s="164"/>
      <c r="U145" s="164"/>
      <c r="V145" s="163"/>
      <c r="W145" s="126"/>
      <c r="AA145" s="127"/>
      <c r="AB145" s="126"/>
      <c r="AD145" s="112">
        <v>0.62</v>
      </c>
      <c r="AE145" s="113">
        <v>0.71037948394918649</v>
      </c>
      <c r="AF145" s="113">
        <v>-9.037948394918649E-2</v>
      </c>
      <c r="AN145" s="112">
        <v>0.62</v>
      </c>
      <c r="AO145" s="113">
        <v>0.66268916414873069</v>
      </c>
      <c r="AP145" s="113">
        <v>-4.2689164148730696E-2</v>
      </c>
    </row>
    <row r="146" spans="2:42" ht="11.25" customHeight="1" x14ac:dyDescent="0.2">
      <c r="C146" s="179" t="s">
        <v>132</v>
      </c>
      <c r="D146" s="180">
        <v>1748.9217500000002</v>
      </c>
      <c r="G146" s="61"/>
      <c r="O146" s="59"/>
      <c r="AA146" s="127"/>
      <c r="AB146" s="126"/>
      <c r="AD146" s="112">
        <v>0.63</v>
      </c>
      <c r="AE146" s="113">
        <v>0.71908810208348373</v>
      </c>
      <c r="AF146" s="113">
        <v>-8.9088102083483722E-2</v>
      </c>
      <c r="AN146" s="112">
        <v>0.63</v>
      </c>
      <c r="AO146" s="113">
        <v>0.67216228408723722</v>
      </c>
      <c r="AP146" s="113">
        <v>-4.2162284087237212E-2</v>
      </c>
    </row>
    <row r="147" spans="2:42" ht="11.25" customHeight="1" x14ac:dyDescent="0.2">
      <c r="G147" s="61"/>
      <c r="H147" s="59" t="s">
        <v>121</v>
      </c>
      <c r="O147" s="59"/>
      <c r="AA147" s="127"/>
      <c r="AB147" s="126"/>
      <c r="AD147" s="112">
        <v>0.64</v>
      </c>
      <c r="AE147" s="113">
        <v>0.72773007732539408</v>
      </c>
      <c r="AF147" s="113">
        <v>-8.7730077325394062E-2</v>
      </c>
      <c r="AN147" s="112">
        <v>0.64</v>
      </c>
      <c r="AO147" s="113">
        <v>0.6816011259810113</v>
      </c>
      <c r="AP147" s="113">
        <v>-4.1601125981011289E-2</v>
      </c>
    </row>
    <row r="148" spans="2:42" ht="11.25" customHeight="1" x14ac:dyDescent="0.2">
      <c r="G148" s="61"/>
      <c r="H148" s="59" t="s">
        <v>121</v>
      </c>
      <c r="O148" s="59"/>
      <c r="AA148" s="127"/>
      <c r="AD148" s="112">
        <v>0.65</v>
      </c>
      <c r="AE148" s="113">
        <v>0.73630615021166645</v>
      </c>
      <c r="AF148" s="113">
        <v>-8.6306150211666433E-2</v>
      </c>
      <c r="AN148" s="112">
        <v>0.65</v>
      </c>
      <c r="AO148" s="113">
        <v>0.69100586941979969</v>
      </c>
      <c r="AP148" s="113">
        <v>-4.1005869419799668E-2</v>
      </c>
    </row>
    <row r="149" spans="2:42" ht="11.25" customHeight="1" x14ac:dyDescent="0.2">
      <c r="AA149" s="127"/>
      <c r="AD149" s="112">
        <v>0.66</v>
      </c>
      <c r="AE149" s="113">
        <v>0.74481705058728553</v>
      </c>
      <c r="AF149" s="113">
        <v>-8.4817050587285503E-2</v>
      </c>
      <c r="AN149" s="112">
        <v>0.66</v>
      </c>
      <c r="AO149" s="113">
        <v>0.70037669277262726</v>
      </c>
      <c r="AP149" s="113">
        <v>-4.0376692772627232E-2</v>
      </c>
    </row>
    <row r="150" spans="2:42" ht="11.25" customHeight="1" x14ac:dyDescent="0.2">
      <c r="AA150" s="127"/>
      <c r="AD150" s="112">
        <v>0.67</v>
      </c>
      <c r="AE150" s="113">
        <v>0.75326349779435098</v>
      </c>
      <c r="AF150" s="113">
        <v>-8.3263497794350938E-2</v>
      </c>
      <c r="AN150" s="112">
        <v>0.67</v>
      </c>
      <c r="AO150" s="113">
        <v>0.70971377319794893</v>
      </c>
      <c r="AP150" s="113">
        <v>-3.9713773197948887E-2</v>
      </c>
    </row>
    <row r="151" spans="2:42" ht="11.25" customHeight="1" x14ac:dyDescent="0.2">
      <c r="AA151" s="127"/>
      <c r="AD151" s="112">
        <v>0.68</v>
      </c>
      <c r="AE151" s="113">
        <v>0.76164620085702373</v>
      </c>
      <c r="AF151" s="113">
        <v>-8.1646200857023676E-2</v>
      </c>
      <c r="AN151" s="112">
        <v>0.68</v>
      </c>
      <c r="AO151" s="113">
        <v>0.71901728665369558</v>
      </c>
      <c r="AP151" s="113">
        <v>-3.9017286653695527E-2</v>
      </c>
    </row>
    <row r="152" spans="2:42" ht="11.25" customHeight="1" x14ac:dyDescent="0.2">
      <c r="AA152" s="95"/>
      <c r="AD152" s="112">
        <v>0.69</v>
      </c>
      <c r="AE152" s="113">
        <v>0.76996585866263356</v>
      </c>
      <c r="AF152" s="113">
        <v>-7.9965858662633615E-2</v>
      </c>
      <c r="AN152" s="112">
        <v>0.69</v>
      </c>
      <c r="AO152" s="113">
        <v>0.72828740790721991</v>
      </c>
      <c r="AP152" s="113">
        <v>-3.8287407907219961E-2</v>
      </c>
    </row>
    <row r="153" spans="2:42" ht="11.25" customHeight="1" x14ac:dyDescent="0.2">
      <c r="AA153" s="128"/>
      <c r="AD153" s="112">
        <v>0.7</v>
      </c>
      <c r="AE153" s="113">
        <v>0.77822316013904114</v>
      </c>
      <c r="AF153" s="113">
        <v>-7.8223160139041181E-2</v>
      </c>
      <c r="AN153" s="112">
        <v>0.7</v>
      </c>
      <c r="AO153" s="113">
        <v>0.73752431054515077</v>
      </c>
      <c r="AP153" s="113">
        <v>-3.7524310545150819E-2</v>
      </c>
    </row>
    <row r="154" spans="2:42" ht="11.25" customHeight="1" x14ac:dyDescent="0.2">
      <c r="AA154" s="128"/>
      <c r="AD154" s="112">
        <v>0.71</v>
      </c>
      <c r="AE154" s="113">
        <v>0.7864187844283429</v>
      </c>
      <c r="AF154" s="113">
        <v>-7.6418784428342934E-2</v>
      </c>
      <c r="AN154" s="112">
        <v>0.71</v>
      </c>
      <c r="AO154" s="113">
        <v>0.74672816698314493</v>
      </c>
      <c r="AP154" s="113">
        <v>-3.6728166983144961E-2</v>
      </c>
    </row>
    <row r="155" spans="2:42" ht="11.25" customHeight="1" x14ac:dyDescent="0.2">
      <c r="B155" s="191" t="s">
        <v>136</v>
      </c>
      <c r="AA155" s="126"/>
      <c r="AD155" s="112">
        <v>0.72</v>
      </c>
      <c r="AE155" s="113">
        <v>0.79455340105700412</v>
      </c>
      <c r="AF155" s="113">
        <v>-7.4553401057004143E-2</v>
      </c>
      <c r="AN155" s="112">
        <v>0.72</v>
      </c>
      <c r="AO155" s="113">
        <v>0.75589914847555051</v>
      </c>
      <c r="AP155" s="113">
        <v>-3.5899148475550535E-2</v>
      </c>
    </row>
    <row r="156" spans="2:42" ht="11.25" customHeight="1" x14ac:dyDescent="0.2">
      <c r="B156" s="191" t="s">
        <v>137</v>
      </c>
      <c r="AA156" s="126"/>
      <c r="AD156" s="112">
        <v>0.73</v>
      </c>
      <c r="AE156" s="113">
        <v>0.80262767010250757</v>
      </c>
      <c r="AF156" s="113">
        <v>-7.2627670102507591E-2</v>
      </c>
      <c r="AN156" s="112">
        <v>0.73</v>
      </c>
      <c r="AO156" s="113">
        <v>0.76503742512497119</v>
      </c>
      <c r="AP156" s="113">
        <v>-3.5037425124971211E-2</v>
      </c>
    </row>
    <row r="157" spans="2:42" ht="11.25" customHeight="1" x14ac:dyDescent="0.2">
      <c r="B157" s="191" t="s">
        <v>138</v>
      </c>
      <c r="AA157" s="126"/>
      <c r="AD157" s="112">
        <v>0.74</v>
      </c>
      <c r="AE157" s="113">
        <v>0.81064224235659377</v>
      </c>
      <c r="AF157" s="113">
        <v>-7.0642242356593776E-2</v>
      </c>
      <c r="AN157" s="112">
        <v>0.74</v>
      </c>
      <c r="AO157" s="113">
        <v>0.77414316589174004</v>
      </c>
      <c r="AP157" s="113">
        <v>-3.4143165891740046E-2</v>
      </c>
    </row>
    <row r="158" spans="2:42" ht="11.25" customHeight="1" x14ac:dyDescent="0.2">
      <c r="AA158" s="126"/>
      <c r="AD158" s="112">
        <v>0.75</v>
      </c>
      <c r="AE158" s="113">
        <v>0.81859775948518032</v>
      </c>
      <c r="AF158" s="113">
        <v>-6.8597759485180321E-2</v>
      </c>
      <c r="AN158" s="112">
        <v>0.75</v>
      </c>
      <c r="AO158" s="113">
        <v>0.78321653860330243</v>
      </c>
      <c r="AP158" s="113">
        <v>-3.3216538603302426E-2</v>
      </c>
    </row>
    <row r="159" spans="2:42" ht="11.25" customHeight="1" x14ac:dyDescent="0.2">
      <c r="AA159" s="126"/>
      <c r="AD159" s="112">
        <v>0.76</v>
      </c>
      <c r="AE159" s="113">
        <v>0.82649485418503288</v>
      </c>
      <c r="AF159" s="113">
        <v>-6.649485418503287E-2</v>
      </c>
      <c r="AN159" s="112">
        <v>0.76</v>
      </c>
      <c r="AO159" s="113">
        <v>0.79225770996350275</v>
      </c>
      <c r="AP159" s="113">
        <v>-3.2257709963502745E-2</v>
      </c>
    </row>
    <row r="160" spans="2:42" ht="11.25" customHeight="1" x14ac:dyDescent="0.2">
      <c r="AA160" s="126"/>
      <c r="AD160" s="112">
        <v>0.77</v>
      </c>
      <c r="AE160" s="113">
        <v>0.83433415033726666</v>
      </c>
      <c r="AF160" s="113">
        <v>-6.4334150337266638E-2</v>
      </c>
      <c r="AN160" s="112">
        <v>0.77</v>
      </c>
      <c r="AO160" s="113">
        <v>0.80126684556179073</v>
      </c>
      <c r="AP160" s="113">
        <v>-3.1266845561790713E-2</v>
      </c>
    </row>
    <row r="161" spans="27:42" ht="11.25" customHeight="1" x14ac:dyDescent="0.2">
      <c r="AA161" s="126"/>
      <c r="AD161" s="112">
        <v>0.78</v>
      </c>
      <c r="AE161" s="113">
        <v>0.8421162631577479</v>
      </c>
      <c r="AF161" s="113">
        <v>-6.2116263157747875E-2</v>
      </c>
      <c r="AN161" s="112">
        <v>0.78</v>
      </c>
      <c r="AO161" s="113">
        <v>0.81024410988233031</v>
      </c>
      <c r="AP161" s="113">
        <v>-3.0244109882330283E-2</v>
      </c>
    </row>
    <row r="162" spans="27:42" ht="11.25" customHeight="1" x14ac:dyDescent="0.2">
      <c r="AA162" s="126"/>
      <c r="AD162" s="112">
        <v>0.79</v>
      </c>
      <c r="AE162" s="113">
        <v>0.84984179934447057</v>
      </c>
      <c r="AF162" s="113">
        <v>-5.9841799344470537E-2</v>
      </c>
      <c r="AN162" s="112">
        <v>0.79</v>
      </c>
      <c r="AO162" s="113">
        <v>0.81918966631302492</v>
      </c>
      <c r="AP162" s="113">
        <v>-2.9189666313024887E-2</v>
      </c>
    </row>
    <row r="163" spans="27:42" ht="11.25" customHeight="1" x14ac:dyDescent="0.2">
      <c r="AA163" s="126"/>
      <c r="AD163" s="112">
        <v>0.8</v>
      </c>
      <c r="AE163" s="113">
        <v>0.85751135722198157</v>
      </c>
      <c r="AF163" s="113">
        <v>-5.7511357221981529E-2</v>
      </c>
      <c r="AN163" s="112">
        <v>0.8</v>
      </c>
      <c r="AO163" s="113">
        <v>0.82810367715445465</v>
      </c>
      <c r="AP163" s="113">
        <v>-2.8103677154454609E-2</v>
      </c>
    </row>
    <row r="164" spans="27:42" ht="11.25" customHeight="1" x14ac:dyDescent="0.2">
      <c r="AA164" s="126"/>
      <c r="AD164" s="112">
        <v>0.81</v>
      </c>
      <c r="AE164" s="113">
        <v>0.86512552688291078</v>
      </c>
      <c r="AF164" s="113">
        <v>-5.5125526882910725E-2</v>
      </c>
      <c r="AN164" s="112">
        <v>0.81</v>
      </c>
      <c r="AO164" s="113">
        <v>0.83698630362872783</v>
      </c>
      <c r="AP164" s="113">
        <v>-2.6986303628727781E-2</v>
      </c>
    </row>
    <row r="165" spans="27:42" ht="11.25" customHeight="1" x14ac:dyDescent="0.2">
      <c r="AA165" s="126"/>
      <c r="AD165" s="112">
        <v>0.82</v>
      </c>
      <c r="AE165" s="113">
        <v>0.87268489032668684</v>
      </c>
      <c r="AF165" s="113">
        <v>-5.2684890326686884E-2</v>
      </c>
      <c r="AN165" s="112">
        <v>0.82</v>
      </c>
      <c r="AO165" s="113">
        <v>0.84583770588824869</v>
      </c>
      <c r="AP165" s="113">
        <v>-2.5837705888248741E-2</v>
      </c>
    </row>
    <row r="166" spans="27:42" ht="11.25" customHeight="1" x14ac:dyDescent="0.2">
      <c r="AD166" s="112">
        <v>0.83</v>
      </c>
      <c r="AE166" s="113">
        <v>0.88019002159549431</v>
      </c>
      <c r="AF166" s="113">
        <v>-5.019002159549435E-2</v>
      </c>
      <c r="AN166" s="112">
        <v>0.83</v>
      </c>
      <c r="AO166" s="113">
        <v>0.85465804302440029</v>
      </c>
      <c r="AP166" s="113">
        <v>-2.4658043024400333E-2</v>
      </c>
    </row>
    <row r="167" spans="27:42" ht="11.25" customHeight="1" x14ac:dyDescent="0.2">
      <c r="AD167" s="112">
        <v>0.84</v>
      </c>
      <c r="AE167" s="113">
        <v>0.88764148690753408</v>
      </c>
      <c r="AF167" s="113">
        <v>-4.7641486907534114E-2</v>
      </c>
      <c r="AN167" s="112">
        <v>0.84</v>
      </c>
      <c r="AO167" s="113">
        <v>0.86344747307614056</v>
      </c>
      <c r="AP167" s="113">
        <v>-2.344747307614059E-2</v>
      </c>
    </row>
    <row r="168" spans="27:42" ht="11.25" customHeight="1" x14ac:dyDescent="0.2">
      <c r="AD168" s="112">
        <v>0.85</v>
      </c>
      <c r="AE168" s="113">
        <v>0.89503984478765619</v>
      </c>
      <c r="AF168" s="113">
        <v>-4.5039844787656214E-2</v>
      </c>
      <c r="AN168" s="112">
        <v>0.85</v>
      </c>
      <c r="AO168" s="113">
        <v>0.87220615303852567</v>
      </c>
      <c r="AP168" s="113">
        <v>-2.2206153038525689E-2</v>
      </c>
    </row>
    <row r="169" spans="27:42" ht="11.25" customHeight="1" x14ac:dyDescent="0.2">
      <c r="AD169" s="112">
        <v>0.86</v>
      </c>
      <c r="AE169" s="113">
        <v>0.90238564619541883</v>
      </c>
      <c r="AF169" s="113">
        <v>-4.2385646195418847E-2</v>
      </c>
      <c r="AN169" s="112">
        <v>0.86</v>
      </c>
      <c r="AO169" s="113">
        <v>0.88093423887114164</v>
      </c>
      <c r="AP169" s="113">
        <v>-2.0934238871141653E-2</v>
      </c>
    </row>
    <row r="170" spans="27:42" ht="11.25" customHeight="1" x14ac:dyDescent="0.2">
      <c r="AD170" s="112">
        <v>0.87</v>
      </c>
      <c r="AE170" s="113">
        <v>0.90967943465062939</v>
      </c>
      <c r="AF170" s="113">
        <v>-3.9679434650629397E-2</v>
      </c>
      <c r="AN170" s="112">
        <v>0.87</v>
      </c>
      <c r="AO170" s="113">
        <v>0.88963188550646166</v>
      </c>
      <c r="AP170" s="113">
        <v>-1.9631885506461666E-2</v>
      </c>
    </row>
    <row r="171" spans="27:42" ht="11.25" customHeight="1" x14ac:dyDescent="0.2">
      <c r="AD171" s="112">
        <v>0.88</v>
      </c>
      <c r="AE171" s="113">
        <v>0.91692174635643409</v>
      </c>
      <c r="AF171" s="113">
        <v>-3.6921746356434082E-2</v>
      </c>
      <c r="AN171" s="112">
        <v>0.88</v>
      </c>
      <c r="AO171" s="113">
        <v>0.8982992468581229</v>
      </c>
      <c r="AP171" s="113">
        <v>-1.8299246858122897E-2</v>
      </c>
    </row>
    <row r="172" spans="27:42" ht="11.25" customHeight="1" x14ac:dyDescent="0.2">
      <c r="AD172" s="112">
        <v>0.89</v>
      </c>
      <c r="AE172" s="113">
        <v>0.92411311031999954</v>
      </c>
      <c r="AF172" s="113">
        <v>-3.4113110319999529E-2</v>
      </c>
      <c r="AN172" s="112">
        <v>0.89</v>
      </c>
      <c r="AO172" s="113">
        <v>0.90693647582912507</v>
      </c>
      <c r="AP172" s="113">
        <v>-1.6936475829125053E-2</v>
      </c>
    </row>
    <row r="173" spans="27:42" ht="11.25" customHeight="1" x14ac:dyDescent="0.2">
      <c r="AD173" s="112">
        <v>0.9</v>
      </c>
      <c r="AE173" s="113">
        <v>0.93125404847085069</v>
      </c>
      <c r="AF173" s="113">
        <v>-3.1254048470850671E-2</v>
      </c>
      <c r="AN173" s="112">
        <v>0.9</v>
      </c>
      <c r="AO173" s="113">
        <v>0.91554372431994835</v>
      </c>
      <c r="AP173" s="113">
        <v>-1.5543724319948327E-2</v>
      </c>
    </row>
    <row r="174" spans="27:42" ht="11.25" customHeight="1" x14ac:dyDescent="0.2">
      <c r="AD174" s="112">
        <v>0.91</v>
      </c>
      <c r="AE174" s="113">
        <v>0.93834507577690929</v>
      </c>
      <c r="AF174" s="113">
        <v>-2.8345075776909257E-2</v>
      </c>
      <c r="AN174" s="112">
        <v>0.91</v>
      </c>
      <c r="AO174" s="113">
        <v>0.92412114323659711</v>
      </c>
      <c r="AP174" s="113">
        <v>-1.4121143236597078E-2</v>
      </c>
    </row>
    <row r="175" spans="27:42" ht="11.25" customHeight="1" x14ac:dyDescent="0.2">
      <c r="AD175" s="112">
        <v>0.92</v>
      </c>
      <c r="AE175" s="113">
        <v>0.94538670035829042</v>
      </c>
      <c r="AF175" s="113">
        <v>-2.5386700358290382E-2</v>
      </c>
      <c r="AN175" s="112">
        <v>0.92</v>
      </c>
      <c r="AO175" s="113">
        <v>0.93266888249856905</v>
      </c>
      <c r="AP175" s="113">
        <v>-1.2668882498569012E-2</v>
      </c>
    </row>
    <row r="176" spans="27:42" ht="11.25" customHeight="1" x14ac:dyDescent="0.2">
      <c r="AD176" s="112">
        <v>0.93</v>
      </c>
      <c r="AE176" s="113">
        <v>0.9523794235989016</v>
      </c>
      <c r="AF176" s="113">
        <v>-2.2379423598901549E-2</v>
      </c>
      <c r="AN176" s="112">
        <v>0.93</v>
      </c>
      <c r="AO176" s="113">
        <v>0.94118709104674314</v>
      </c>
      <c r="AP176" s="113">
        <v>-1.1187091046743092E-2</v>
      </c>
    </row>
    <row r="177" spans="30:42" ht="11.25" customHeight="1" x14ac:dyDescent="0.2">
      <c r="AD177" s="112">
        <v>0.94</v>
      </c>
      <c r="AE177" s="113">
        <v>0.95932374025589873</v>
      </c>
      <c r="AF177" s="113">
        <v>-1.932374025589878E-2</v>
      </c>
      <c r="AN177" s="112">
        <v>0.94</v>
      </c>
      <c r="AO177" s="113">
        <v>0.94967591685120178</v>
      </c>
      <c r="AP177" s="113">
        <v>-9.6759168512018379E-3</v>
      </c>
    </row>
    <row r="178" spans="30:42" ht="11.25" customHeight="1" x14ac:dyDescent="0.2">
      <c r="AD178" s="112">
        <v>0.95</v>
      </c>
      <c r="AE178" s="113">
        <v>0.9662201385670417</v>
      </c>
      <c r="AF178" s="113">
        <v>-1.6220138567041742E-2</v>
      </c>
      <c r="AN178" s="112">
        <v>0.95</v>
      </c>
      <c r="AO178" s="113">
        <v>0.95813550691897054</v>
      </c>
      <c r="AP178" s="113">
        <v>-8.1355069189705809E-3</v>
      </c>
    </row>
    <row r="179" spans="30:42" ht="11.25" customHeight="1" x14ac:dyDescent="0.2">
      <c r="AD179" s="112">
        <v>0.96</v>
      </c>
      <c r="AE179" s="113">
        <v>0.97306910035599736</v>
      </c>
      <c r="AF179" s="113">
        <v>-1.3069100355997398E-2</v>
      </c>
      <c r="AN179" s="112">
        <v>0.96</v>
      </c>
      <c r="AO179" s="113">
        <v>0.96656600730168984</v>
      </c>
      <c r="AP179" s="113">
        <v>-6.5660073016898801E-3</v>
      </c>
    </row>
    <row r="180" spans="30:42" ht="11.25" customHeight="1" x14ac:dyDescent="0.2">
      <c r="AD180" s="112">
        <v>0.97</v>
      </c>
      <c r="AE180" s="113">
        <v>0.9798711011356358</v>
      </c>
      <c r="AF180" s="113">
        <v>-9.8711011356358291E-3</v>
      </c>
      <c r="AN180" s="112">
        <v>0.97</v>
      </c>
      <c r="AO180" s="113">
        <v>0.97496756310321608</v>
      </c>
      <c r="AP180" s="113">
        <v>-4.9675631032161105E-3</v>
      </c>
    </row>
    <row r="181" spans="30:42" ht="11.25" customHeight="1" x14ac:dyDescent="0.2">
      <c r="AD181" s="112">
        <v>0.98</v>
      </c>
      <c r="AE181" s="113">
        <v>0.98662661020936393</v>
      </c>
      <c r="AF181" s="113">
        <v>-6.6266102093639478E-3</v>
      </c>
      <c r="AN181" s="112">
        <v>0.98</v>
      </c>
      <c r="AO181" s="113">
        <v>0.98334031848714754</v>
      </c>
      <c r="AP181" s="113">
        <v>-3.3403184871475533E-3</v>
      </c>
    </row>
    <row r="182" spans="30:42" ht="11.25" customHeight="1" x14ac:dyDescent="0.2">
      <c r="AD182" s="112">
        <v>0.99</v>
      </c>
      <c r="AE182" s="113">
        <v>0.99333609077053886</v>
      </c>
      <c r="AF182" s="113">
        <v>-3.3360907705388687E-3</v>
      </c>
      <c r="AN182" s="112">
        <v>0.99</v>
      </c>
      <c r="AO182" s="113">
        <v>0.99168441668428109</v>
      </c>
      <c r="AP182" s="113">
        <v>-1.6844166842810981E-3</v>
      </c>
    </row>
    <row r="183" spans="30:42" ht="11.25" customHeight="1" x14ac:dyDescent="0.2">
      <c r="AD183" s="129">
        <v>1</v>
      </c>
      <c r="AE183" s="130">
        <v>1</v>
      </c>
      <c r="AF183" s="130">
        <v>0</v>
      </c>
      <c r="AN183" s="129">
        <v>1</v>
      </c>
      <c r="AO183" s="130">
        <v>1</v>
      </c>
      <c r="AP183" s="130">
        <v>0</v>
      </c>
    </row>
    <row r="184" spans="30:42" ht="11.25" customHeight="1" x14ac:dyDescent="0.2">
      <c r="AE184" s="131"/>
      <c r="AF184" s="132">
        <v>-6.7425580769313306E-2</v>
      </c>
      <c r="AO184" s="131"/>
      <c r="AP184" s="132">
        <v>-3.0892388366975523E-2</v>
      </c>
    </row>
    <row r="185" spans="30:42" ht="11.25" customHeight="1" x14ac:dyDescent="0.2">
      <c r="AE185" s="133" t="s">
        <v>120</v>
      </c>
      <c r="AF185" s="134">
        <v>-0.13485116153862661</v>
      </c>
      <c r="AO185" s="133" t="s">
        <v>120</v>
      </c>
      <c r="AP185" s="134">
        <v>-6.1784776733951045E-2</v>
      </c>
    </row>
  </sheetData>
  <sheetProtection formatCells="0" insertRows="0" deleteRows="0" selectLockedCells="1" sort="0"/>
  <mergeCells count="64">
    <mergeCell ref="Q103:Q104"/>
    <mergeCell ref="R103:R104"/>
    <mergeCell ref="Z103:Z104"/>
    <mergeCell ref="AA114:AA115"/>
    <mergeCell ref="T103:T104"/>
    <mergeCell ref="U103:U104"/>
    <mergeCell ref="V103:V104"/>
    <mergeCell ref="W103:W104"/>
    <mergeCell ref="X103:X104"/>
    <mergeCell ref="Y103:Y104"/>
    <mergeCell ref="L103:L104"/>
    <mergeCell ref="M103:M104"/>
    <mergeCell ref="N103:N104"/>
    <mergeCell ref="O103:O104"/>
    <mergeCell ref="P103:P104"/>
    <mergeCell ref="B103:B104"/>
    <mergeCell ref="C103:C104"/>
    <mergeCell ref="D103:D104"/>
    <mergeCell ref="E103:E104"/>
    <mergeCell ref="F103:F104"/>
    <mergeCell ref="G103:G104"/>
    <mergeCell ref="W55:W56"/>
    <mergeCell ref="X55:X56"/>
    <mergeCell ref="Y55:Y56"/>
    <mergeCell ref="Z55:Z56"/>
    <mergeCell ref="K55:K56"/>
    <mergeCell ref="L55:L56"/>
    <mergeCell ref="M55:M56"/>
    <mergeCell ref="N55:N56"/>
    <mergeCell ref="O55:O56"/>
    <mergeCell ref="P55:P56"/>
    <mergeCell ref="S103:S104"/>
    <mergeCell ref="H103:H104"/>
    <mergeCell ref="I103:I104"/>
    <mergeCell ref="J103:J104"/>
    <mergeCell ref="K103:K104"/>
    <mergeCell ref="AW95:AX95"/>
    <mergeCell ref="BG95:BH95"/>
    <mergeCell ref="Q55:Q56"/>
    <mergeCell ref="R55:R56"/>
    <mergeCell ref="S55:S56"/>
    <mergeCell ref="T55:T56"/>
    <mergeCell ref="U55:U56"/>
    <mergeCell ref="V55:V56"/>
    <mergeCell ref="K44:P45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34:M35"/>
    <mergeCell ref="N34:P35"/>
    <mergeCell ref="Q34:Q35"/>
    <mergeCell ref="R34:R35"/>
    <mergeCell ref="S34:T34"/>
    <mergeCell ref="K36:M43"/>
    <mergeCell ref="N36:P37"/>
    <mergeCell ref="N38:P39"/>
    <mergeCell ref="N40:P41"/>
    <mergeCell ref="N42:P43"/>
  </mergeCells>
  <hyperlinks>
    <hyperlink ref="B155" r:id="rId1" display="Oscar J Mujica MD MPH" xr:uid="{E9BF7F1B-132D-4E42-89DB-E8389CD5EDB2}"/>
  </hyperlinks>
  <pageMargins left="0.75" right="0.75" top="1" bottom="1" header="0.5" footer="0.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paneles</vt:lpstr>
      <vt:lpstr>POBREZA</vt:lpstr>
      <vt:lpstr>EDUCACION</vt:lpstr>
    </vt:vector>
  </TitlesOfParts>
  <Manager>Evidence &amp; Intelligence for Action in Health, EIH</Manager>
  <Company>Pan American Health Organization, PAHO/WHO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Exploratory Data Analysis of inequalities in neonatal mortality in Peru</dc:title>
  <dc:subject>Social inequalities in health</dc:subject>
  <dc:creator>Mujica, Dr. Oscar (WDC)</dc:creator>
  <dc:description>data as provided by Dr. Jeannette Avila (MINSA CDC)</dc:description>
  <cp:lastModifiedBy>JJ Alarco</cp:lastModifiedBy>
  <cp:revision>1</cp:revision>
  <dcterms:created xsi:type="dcterms:W3CDTF">2021-02-26T13:38:26Z</dcterms:created>
  <dcterms:modified xsi:type="dcterms:W3CDTF">2022-07-07T20:31:23Z</dcterms:modified>
  <cp:version>1</cp:version>
</cp:coreProperties>
</file>